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Z:\Data FDI\Nam 2024\"/>
    </mc:Choice>
  </mc:AlternateContent>
  <xr:revisionPtr revIDLastSave="0" documentId="13_ncr:1_{A48C0833-1FA2-425E-81A9-33538856FD7F}" xr6:coauthVersionLast="47" xr6:coauthVersionMax="47" xr10:uidLastSave="{00000000-0000-0000-0000-000000000000}"/>
  <bookViews>
    <workbookView xWindow="-120" yWindow="-120" windowWidth="20730" windowHeight="11160" activeTab="1" xr2:uid="{00000000-000D-0000-FFFF-FFFF00000000}"/>
  </bookViews>
  <sheets>
    <sheet name="thang 8" sheetId="1" r:id="rId1"/>
    <sheet name="Thang 8 2024" sheetId="2" r:id="rId2"/>
    <sheet name="Luy ke T8 2024" sheetId="3" r:id="rId3"/>
  </sheets>
  <definedNames>
    <definedName name="_xlnm._FilterDatabase" localSheetId="1" hidden="1">'Thang 8 2024'!$A$32:$K$127</definedName>
    <definedName name="_xlnm.Print_Area" localSheetId="2">'Luy ke T8 2024'!$A$1:$D$333</definedName>
    <definedName name="_xlnm.Print_Area" localSheetId="0">'thang 8'!$A$1:$F$25</definedName>
    <definedName name="_xlnm.Print_Area" localSheetId="1">'Thang 8 2024'!$A$1:$K$265</definedName>
    <definedName name="_xlnm.Print_Titles" localSheetId="2">'Luy ke T8 2024'!$192:$192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2" l="1"/>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88" i="2"/>
  <c r="K188" i="2" s="1"/>
  <c r="I187" i="2"/>
  <c r="K187" i="2" s="1"/>
  <c r="K122" i="2"/>
  <c r="K124" i="2" l="1"/>
  <c r="I176" i="2" l="1"/>
  <c r="K176" i="2" s="1"/>
  <c r="I170" i="2" l="1"/>
  <c r="K170" i="2" s="1"/>
  <c r="I178" i="2" l="1"/>
  <c r="K178" i="2" s="1"/>
  <c r="G223" i="2" l="1"/>
  <c r="E223" i="2"/>
  <c r="F223" i="2"/>
  <c r="H223" i="2"/>
  <c r="C223" i="2"/>
  <c r="D223" i="2"/>
  <c r="D222" i="2" l="1"/>
  <c r="H222" i="2"/>
  <c r="E222" i="2"/>
  <c r="F222" i="2"/>
  <c r="G222" i="2"/>
  <c r="C222" i="2"/>
  <c r="I223" i="2"/>
  <c r="I185" i="2"/>
  <c r="I222" i="2" s="1"/>
  <c r="H257" i="2" l="1"/>
  <c r="D257" i="2"/>
  <c r="E257" i="2"/>
  <c r="G257" i="2"/>
  <c r="C257" i="2"/>
  <c r="F257" i="2"/>
  <c r="I184" i="2"/>
  <c r="K184" i="2" s="1"/>
  <c r="I257" i="2" l="1"/>
  <c r="K105" i="2"/>
  <c r="D254" i="2" l="1"/>
  <c r="C254" i="2"/>
  <c r="H254" i="2"/>
  <c r="D240" i="2"/>
  <c r="F240" i="2"/>
  <c r="E240" i="2"/>
  <c r="G254" i="2"/>
  <c r="C240" i="2"/>
  <c r="F254" i="2"/>
  <c r="H240" i="2"/>
  <c r="E254" i="2"/>
  <c r="G240" i="2"/>
  <c r="I180" i="2"/>
  <c r="K180" i="2" s="1"/>
  <c r="K85" i="2"/>
  <c r="I254" i="2" l="1"/>
  <c r="I240" i="2"/>
  <c r="K240" i="2" s="1"/>
  <c r="G252" i="2" l="1"/>
  <c r="D249" i="2"/>
  <c r="C252" i="2"/>
  <c r="H249" i="2"/>
  <c r="H252" i="2"/>
  <c r="D252" i="2"/>
  <c r="G249" i="2"/>
  <c r="C249" i="2"/>
  <c r="E252" i="2"/>
  <c r="F252" i="2"/>
  <c r="E249" i="2"/>
  <c r="F249" i="2"/>
  <c r="I169" i="2"/>
  <c r="K169" i="2" s="1"/>
  <c r="I168" i="2"/>
  <c r="K168" i="2" s="1"/>
  <c r="K90" i="2"/>
  <c r="K113" i="2"/>
  <c r="K84" i="2"/>
  <c r="K48" i="2"/>
  <c r="K121" i="2"/>
  <c r="I25" i="2"/>
  <c r="K25" i="2" s="1"/>
  <c r="I249" i="2" l="1"/>
  <c r="I252" i="2"/>
  <c r="I189" i="3"/>
  <c r="G262" i="2" l="1"/>
  <c r="H262" i="2"/>
  <c r="H258" i="2"/>
  <c r="G253" i="2"/>
  <c r="G258" i="2"/>
  <c r="H239" i="2"/>
  <c r="H253" i="2"/>
  <c r="G239" i="2"/>
  <c r="D239" i="2"/>
  <c r="C258" i="2"/>
  <c r="C239" i="2"/>
  <c r="D258" i="2"/>
  <c r="C262" i="2"/>
  <c r="D262" i="2"/>
  <c r="D253" i="2"/>
  <c r="C253" i="2"/>
  <c r="E239" i="2"/>
  <c r="F253" i="2"/>
  <c r="E253" i="2"/>
  <c r="F258" i="2"/>
  <c r="E262" i="2"/>
  <c r="F239" i="2"/>
  <c r="E258" i="2"/>
  <c r="F262" i="2"/>
  <c r="K93" i="2"/>
  <c r="I186" i="2"/>
  <c r="K186" i="2" s="1"/>
  <c r="I179" i="2"/>
  <c r="K179" i="2" s="1"/>
  <c r="K99" i="2"/>
  <c r="H255" i="2" l="1"/>
  <c r="G255" i="2"/>
  <c r="H256" i="2"/>
  <c r="G256" i="2"/>
  <c r="C255" i="2"/>
  <c r="D256" i="2"/>
  <c r="C256" i="2"/>
  <c r="D255" i="2"/>
  <c r="E255" i="2"/>
  <c r="F255" i="2"/>
  <c r="F256" i="2"/>
  <c r="E256" i="2"/>
  <c r="I258" i="2"/>
  <c r="I239" i="2"/>
  <c r="I262" i="2"/>
  <c r="I253" i="2"/>
  <c r="I182" i="2"/>
  <c r="K182" i="2" s="1"/>
  <c r="I181" i="2"/>
  <c r="K181" i="2" s="1"/>
  <c r="K86" i="2"/>
  <c r="K63" i="2"/>
  <c r="K111" i="2"/>
  <c r="K91" i="2"/>
  <c r="K79" i="2"/>
  <c r="K89" i="2"/>
  <c r="K51" i="2"/>
  <c r="K71" i="2"/>
  <c r="K62" i="2"/>
  <c r="I255" i="2" l="1"/>
  <c r="I256" i="2"/>
  <c r="G242" i="2" l="1"/>
  <c r="H220" i="2"/>
  <c r="G220" i="2"/>
  <c r="H260" i="2"/>
  <c r="H242" i="2"/>
  <c r="G260" i="2"/>
  <c r="C260" i="2"/>
  <c r="D260" i="2"/>
  <c r="C242" i="2"/>
  <c r="D242" i="2"/>
  <c r="C220" i="2"/>
  <c r="D220" i="2"/>
  <c r="E220" i="2"/>
  <c r="E242" i="2"/>
  <c r="F242" i="2"/>
  <c r="E260" i="2"/>
  <c r="F260" i="2"/>
  <c r="F220" i="2"/>
  <c r="F261" i="2"/>
  <c r="E261" i="2"/>
  <c r="C261" i="2"/>
  <c r="D261" i="2"/>
  <c r="G261" i="2"/>
  <c r="H261" i="2"/>
  <c r="I177" i="2"/>
  <c r="K177" i="2" s="1"/>
  <c r="I172" i="2"/>
  <c r="I171" i="2"/>
  <c r="K171" i="2" s="1"/>
  <c r="I167" i="2"/>
  <c r="K167" i="2" s="1"/>
  <c r="K77" i="2"/>
  <c r="K81" i="2"/>
  <c r="K107" i="2"/>
  <c r="K100" i="2"/>
  <c r="K74" i="2"/>
  <c r="K101" i="2"/>
  <c r="K78" i="2"/>
  <c r="K57" i="2"/>
  <c r="I20" i="2"/>
  <c r="K20" i="2" s="1"/>
  <c r="I24" i="2"/>
  <c r="K24" i="2" s="1"/>
  <c r="K68" i="2" l="1"/>
  <c r="I242" i="2"/>
  <c r="I260" i="2"/>
  <c r="I261" i="2"/>
  <c r="I220" i="2"/>
  <c r="G219" i="2" l="1"/>
  <c r="G241" i="2"/>
  <c r="H251" i="2"/>
  <c r="H219" i="2"/>
  <c r="H241" i="2"/>
  <c r="G251" i="2"/>
  <c r="D219" i="2"/>
  <c r="D251" i="2"/>
  <c r="D241" i="2"/>
  <c r="C251" i="2"/>
  <c r="C241" i="2"/>
  <c r="C219" i="2"/>
  <c r="F241" i="2"/>
  <c r="F219" i="2"/>
  <c r="E251" i="2"/>
  <c r="E241" i="2"/>
  <c r="F251" i="2"/>
  <c r="E219" i="2"/>
  <c r="C232" i="2"/>
  <c r="F232" i="2"/>
  <c r="D232" i="2"/>
  <c r="E232" i="2"/>
  <c r="H232" i="2"/>
  <c r="G232" i="2"/>
  <c r="I16" i="2"/>
  <c r="K16" i="2" s="1"/>
  <c r="K52" i="2"/>
  <c r="K37" i="2"/>
  <c r="K44" i="2"/>
  <c r="K34" i="2"/>
  <c r="K104" i="2"/>
  <c r="K94" i="2"/>
  <c r="I175" i="2"/>
  <c r="K175" i="2" s="1"/>
  <c r="K49" i="2"/>
  <c r="K88" i="2"/>
  <c r="K53" i="2"/>
  <c r="K82" i="2"/>
  <c r="K80" i="2"/>
  <c r="K38" i="2"/>
  <c r="I159" i="2"/>
  <c r="K159" i="2" s="1"/>
  <c r="K46" i="2"/>
  <c r="K59" i="2"/>
  <c r="K72" i="2"/>
  <c r="K70" i="2"/>
  <c r="K58" i="2"/>
  <c r="K61" i="2"/>
  <c r="K95" i="2"/>
  <c r="K47" i="2"/>
  <c r="K36" i="2"/>
  <c r="I173" i="2"/>
  <c r="K173" i="2" s="1"/>
  <c r="K50" i="2"/>
  <c r="K119" i="2"/>
  <c r="K35" i="2"/>
  <c r="K56" i="2"/>
  <c r="K73" i="2"/>
  <c r="K64" i="2"/>
  <c r="K40" i="2"/>
  <c r="K65" i="2"/>
  <c r="K60" i="2"/>
  <c r="K69" i="2"/>
  <c r="K83" i="2"/>
  <c r="K41" i="2"/>
  <c r="K117" i="2"/>
  <c r="I153" i="2"/>
  <c r="K153" i="2" s="1"/>
  <c r="K39" i="2"/>
  <c r="K55" i="2"/>
  <c r="K54" i="2"/>
  <c r="K43" i="2"/>
  <c r="K45" i="2"/>
  <c r="K42" i="2"/>
  <c r="C264" i="3"/>
  <c r="D332" i="3"/>
  <c r="C332" i="3"/>
  <c r="D331" i="3"/>
  <c r="C331" i="3"/>
  <c r="D330" i="3"/>
  <c r="C330" i="3"/>
  <c r="D329" i="3"/>
  <c r="C329" i="3"/>
  <c r="D328" i="3"/>
  <c r="C328" i="3"/>
  <c r="D327" i="3"/>
  <c r="C327" i="3"/>
  <c r="D325" i="3"/>
  <c r="C325" i="3"/>
  <c r="D324" i="3"/>
  <c r="C324" i="3"/>
  <c r="D323" i="3"/>
  <c r="C323" i="3"/>
  <c r="D322" i="3"/>
  <c r="C322" i="3"/>
  <c r="D321" i="3"/>
  <c r="C321" i="3"/>
  <c r="D320" i="3"/>
  <c r="C320" i="3"/>
  <c r="D319" i="3"/>
  <c r="C319" i="3"/>
  <c r="D318" i="3"/>
  <c r="C318" i="3"/>
  <c r="D317" i="3"/>
  <c r="C317" i="3"/>
  <c r="D316" i="3"/>
  <c r="C316" i="3"/>
  <c r="D315" i="3"/>
  <c r="C315" i="3"/>
  <c r="D314" i="3"/>
  <c r="C314" i="3"/>
  <c r="D313" i="3"/>
  <c r="C313" i="3"/>
  <c r="D312" i="3"/>
  <c r="C312" i="3"/>
  <c r="D310" i="3"/>
  <c r="C310" i="3"/>
  <c r="D309" i="3"/>
  <c r="C309" i="3"/>
  <c r="D308" i="3"/>
  <c r="C308" i="3"/>
  <c r="D307" i="3"/>
  <c r="C307" i="3"/>
  <c r="D306" i="3"/>
  <c r="C306" i="3"/>
  <c r="D305" i="3"/>
  <c r="C305" i="3"/>
  <c r="D304" i="3"/>
  <c r="C304" i="3"/>
  <c r="D303" i="3"/>
  <c r="C303" i="3"/>
  <c r="D302" i="3"/>
  <c r="C302" i="3"/>
  <c r="D301" i="3"/>
  <c r="C301" i="3"/>
  <c r="D300" i="3"/>
  <c r="C300" i="3"/>
  <c r="D299" i="3"/>
  <c r="C299" i="3"/>
  <c r="D298" i="3"/>
  <c r="C298" i="3"/>
  <c r="D296" i="3"/>
  <c r="C296" i="3"/>
  <c r="D295" i="3"/>
  <c r="C295" i="3"/>
  <c r="D294" i="3"/>
  <c r="C294" i="3"/>
  <c r="D293" i="3"/>
  <c r="C293" i="3"/>
  <c r="D292" i="3"/>
  <c r="C292" i="3"/>
  <c r="D291" i="3"/>
  <c r="C291" i="3"/>
  <c r="D290" i="3"/>
  <c r="C290" i="3"/>
  <c r="D289" i="3"/>
  <c r="C289" i="3"/>
  <c r="D288" i="3"/>
  <c r="C288" i="3"/>
  <c r="D287" i="3"/>
  <c r="C287" i="3"/>
  <c r="D286" i="3"/>
  <c r="C286" i="3"/>
  <c r="D285" i="3"/>
  <c r="C285" i="3"/>
  <c r="D284" i="3"/>
  <c r="C284" i="3"/>
  <c r="D283" i="3"/>
  <c r="C283" i="3"/>
  <c r="D281" i="3"/>
  <c r="C281" i="3"/>
  <c r="D280" i="3"/>
  <c r="C280" i="3"/>
  <c r="D279" i="3"/>
  <c r="C279" i="3"/>
  <c r="D278" i="3"/>
  <c r="C278" i="3"/>
  <c r="D277" i="3"/>
  <c r="C277" i="3"/>
  <c r="D276" i="3"/>
  <c r="C276" i="3"/>
  <c r="D275" i="3"/>
  <c r="C275" i="3"/>
  <c r="D274" i="3"/>
  <c r="C274" i="3"/>
  <c r="D273" i="3"/>
  <c r="C273" i="3"/>
  <c r="D272" i="3"/>
  <c r="C272" i="3"/>
  <c r="D271" i="3"/>
  <c r="C271" i="3"/>
  <c r="D269" i="3"/>
  <c r="C269" i="3"/>
  <c r="D268" i="3"/>
  <c r="C268" i="3"/>
  <c r="D267" i="3"/>
  <c r="C267" i="3"/>
  <c r="D266" i="3"/>
  <c r="C266" i="3"/>
  <c r="D265" i="3"/>
  <c r="C265" i="3"/>
  <c r="D264" i="3"/>
  <c r="A260" i="3"/>
  <c r="K98" i="2" l="1"/>
  <c r="K96" i="2"/>
  <c r="I219" i="2"/>
  <c r="K219" i="2" s="1"/>
  <c r="I241" i="2"/>
  <c r="K241" i="2" s="1"/>
  <c r="I251" i="2"/>
  <c r="I232" i="2"/>
  <c r="K232" i="2" s="1"/>
  <c r="D326" i="3"/>
  <c r="C270" i="3"/>
  <c r="C326" i="3"/>
  <c r="D282" i="3"/>
  <c r="C282" i="3"/>
  <c r="C311" i="3"/>
  <c r="C263" i="3"/>
  <c r="D270" i="3"/>
  <c r="D311" i="3"/>
  <c r="C297" i="3"/>
  <c r="D263" i="3"/>
  <c r="D297" i="3"/>
  <c r="C333" i="3" l="1"/>
  <c r="D333" i="3"/>
  <c r="F122" i="3" l="1"/>
  <c r="F39" i="3"/>
  <c r="F44" i="3"/>
  <c r="A193" i="2" l="1"/>
  <c r="H201" i="2" l="1"/>
  <c r="H221" i="2"/>
  <c r="H205" i="2"/>
  <c r="H212" i="2"/>
  <c r="H248" i="2"/>
  <c r="H250" i="2"/>
  <c r="H207" i="2"/>
  <c r="G221" i="2"/>
  <c r="G250" i="2"/>
  <c r="H211" i="2"/>
  <c r="H246" i="2"/>
  <c r="H200" i="2"/>
  <c r="G248" i="2"/>
  <c r="H213" i="2"/>
  <c r="H198" i="2"/>
  <c r="H216" i="2"/>
  <c r="H204" i="2"/>
  <c r="G202" i="2"/>
  <c r="H247" i="2"/>
  <c r="H206" i="2"/>
  <c r="H197" i="2"/>
  <c r="H209" i="2"/>
  <c r="H214" i="2"/>
  <c r="H202" i="2"/>
  <c r="G206" i="2"/>
  <c r="G247" i="2"/>
  <c r="H203" i="2"/>
  <c r="H218" i="2"/>
  <c r="C202" i="2"/>
  <c r="C248" i="2"/>
  <c r="C250" i="2"/>
  <c r="D206" i="2"/>
  <c r="D247" i="2"/>
  <c r="C247" i="2"/>
  <c r="D202" i="2"/>
  <c r="D248" i="2"/>
  <c r="D250" i="2"/>
  <c r="D221" i="2"/>
  <c r="C206" i="2"/>
  <c r="C221" i="2"/>
  <c r="E202" i="2"/>
  <c r="E221" i="2"/>
  <c r="E247" i="2"/>
  <c r="E248" i="2"/>
  <c r="F247" i="2"/>
  <c r="F248" i="2"/>
  <c r="F250" i="2"/>
  <c r="F202" i="2"/>
  <c r="F206" i="2"/>
  <c r="E206" i="2"/>
  <c r="E250" i="2"/>
  <c r="F221" i="2"/>
  <c r="H235" i="2"/>
  <c r="H231" i="2"/>
  <c r="H237" i="2"/>
  <c r="H236" i="2"/>
  <c r="H217" i="2"/>
  <c r="H210" i="2"/>
  <c r="H233" i="2"/>
  <c r="H238" i="2"/>
  <c r="H199" i="2"/>
  <c r="H234" i="2"/>
  <c r="G234" i="2"/>
  <c r="F234" i="2"/>
  <c r="E234" i="2"/>
  <c r="D234" i="2"/>
  <c r="C234" i="2"/>
  <c r="I183" i="2"/>
  <c r="K183" i="2" s="1"/>
  <c r="I174" i="2"/>
  <c r="K174" i="2" s="1"/>
  <c r="I147" i="2"/>
  <c r="K147" i="2" s="1"/>
  <c r="I162" i="2"/>
  <c r="K162" i="2" s="1"/>
  <c r="I154" i="2"/>
  <c r="K154" i="2" s="1"/>
  <c r="I158" i="2"/>
  <c r="K158" i="2" s="1"/>
  <c r="I166" i="2"/>
  <c r="K166" i="2" s="1"/>
  <c r="I19" i="2"/>
  <c r="K19" i="2" s="1"/>
  <c r="I26" i="2"/>
  <c r="K26" i="2" s="1"/>
  <c r="I248" i="2" l="1"/>
  <c r="I221" i="2"/>
  <c r="I206" i="2"/>
  <c r="I202" i="2"/>
  <c r="I247" i="2"/>
  <c r="I250" i="2"/>
  <c r="I234" i="2"/>
  <c r="H196" i="2"/>
  <c r="H208" i="2"/>
  <c r="H215" i="2"/>
  <c r="G203" i="2" l="1"/>
  <c r="G212" i="2"/>
  <c r="G216" i="2"/>
  <c r="G204" i="2"/>
  <c r="G198" i="2"/>
  <c r="G211" i="2"/>
  <c r="G246" i="2"/>
  <c r="G207" i="2"/>
  <c r="G209" i="2"/>
  <c r="G218" i="2"/>
  <c r="G201" i="2"/>
  <c r="G214" i="2"/>
  <c r="G200" i="2"/>
  <c r="G205" i="2"/>
  <c r="G213" i="2"/>
  <c r="G197" i="2"/>
  <c r="D213" i="2"/>
  <c r="D209" i="2"/>
  <c r="C246" i="2"/>
  <c r="D211" i="2"/>
  <c r="C203" i="2"/>
  <c r="D218" i="2"/>
  <c r="D204" i="2"/>
  <c r="C214" i="2"/>
  <c r="C212" i="2"/>
  <c r="D198" i="2"/>
  <c r="D203" i="2"/>
  <c r="D216" i="2"/>
  <c r="C207" i="2"/>
  <c r="C200" i="2"/>
  <c r="D205" i="2"/>
  <c r="D246" i="2"/>
  <c r="D207" i="2"/>
  <c r="C216" i="2"/>
  <c r="D201" i="2"/>
  <c r="C198" i="2"/>
  <c r="D212" i="2"/>
  <c r="C211" i="2"/>
  <c r="C197" i="2"/>
  <c r="D214" i="2"/>
  <c r="C209" i="2"/>
  <c r="C213" i="2"/>
  <c r="D200" i="2"/>
  <c r="C204" i="2"/>
  <c r="D197" i="2"/>
  <c r="C201" i="2"/>
  <c r="C218" i="2"/>
  <c r="C205" i="2"/>
  <c r="F197" i="2"/>
  <c r="E211" i="2"/>
  <c r="E207" i="2"/>
  <c r="E197" i="2"/>
  <c r="F207" i="2"/>
  <c r="F200" i="2"/>
  <c r="E209" i="2"/>
  <c r="E246" i="2"/>
  <c r="E212" i="2"/>
  <c r="F212" i="2"/>
  <c r="F201" i="2"/>
  <c r="E204" i="2"/>
  <c r="E200" i="2"/>
  <c r="F218" i="2"/>
  <c r="F209" i="2"/>
  <c r="E213" i="2"/>
  <c r="E218" i="2"/>
  <c r="E216" i="2"/>
  <c r="E201" i="2"/>
  <c r="F203" i="2"/>
  <c r="E203" i="2"/>
  <c r="E214" i="2"/>
  <c r="F213" i="2"/>
  <c r="F204" i="2"/>
  <c r="F205" i="2"/>
  <c r="F214" i="2"/>
  <c r="F198" i="2"/>
  <c r="E198" i="2"/>
  <c r="F216" i="2"/>
  <c r="E205" i="2"/>
  <c r="F246" i="2"/>
  <c r="F211" i="2"/>
  <c r="E127" i="2"/>
  <c r="E237" i="2"/>
  <c r="F217" i="2"/>
  <c r="F236" i="2"/>
  <c r="E231" i="2"/>
  <c r="E217" i="2"/>
  <c r="E199" i="2"/>
  <c r="E238" i="2"/>
  <c r="F237" i="2"/>
  <c r="F233" i="2"/>
  <c r="F210" i="2"/>
  <c r="F199" i="2"/>
  <c r="E233" i="2"/>
  <c r="E236" i="2"/>
  <c r="E210" i="2"/>
  <c r="F238" i="2"/>
  <c r="E235" i="2"/>
  <c r="F235" i="2"/>
  <c r="F231" i="2"/>
  <c r="D233" i="2"/>
  <c r="D238" i="2"/>
  <c r="C237" i="2"/>
  <c r="C235" i="2"/>
  <c r="D210" i="2"/>
  <c r="C217" i="2"/>
  <c r="C236" i="2"/>
  <c r="C199" i="2"/>
  <c r="D231" i="2"/>
  <c r="D199" i="2"/>
  <c r="C233" i="2"/>
  <c r="C210" i="2"/>
  <c r="D236" i="2"/>
  <c r="D237" i="2"/>
  <c r="C238" i="2"/>
  <c r="D235" i="2"/>
  <c r="D217" i="2"/>
  <c r="C231" i="2"/>
  <c r="G233" i="2"/>
  <c r="G236" i="2"/>
  <c r="G238" i="2"/>
  <c r="G231" i="2"/>
  <c r="G217" i="2"/>
  <c r="G210" i="2"/>
  <c r="G199" i="2"/>
  <c r="G237" i="2"/>
  <c r="G235" i="2"/>
  <c r="I157" i="2"/>
  <c r="K157" i="2" s="1"/>
  <c r="I164" i="2"/>
  <c r="K164" i="2" s="1"/>
  <c r="I155" i="2"/>
  <c r="K155" i="2" s="1"/>
  <c r="I152" i="2"/>
  <c r="K152" i="2" s="1"/>
  <c r="I161" i="2"/>
  <c r="K161" i="2" s="1"/>
  <c r="I17" i="2"/>
  <c r="K17" i="2" s="1"/>
  <c r="I11" i="2"/>
  <c r="K11" i="2" s="1"/>
  <c r="I9" i="2"/>
  <c r="I23" i="2"/>
  <c r="K23" i="2" s="1"/>
  <c r="I15" i="2"/>
  <c r="K15" i="2" s="1"/>
  <c r="I13" i="2"/>
  <c r="K13" i="2" s="1"/>
  <c r="I21" i="2"/>
  <c r="K21" i="2" s="1"/>
  <c r="I18" i="2"/>
  <c r="K18" i="2" s="1"/>
  <c r="I12" i="2"/>
  <c r="K12" i="2" s="1"/>
  <c r="I22" i="2"/>
  <c r="K22" i="2" s="1"/>
  <c r="I14" i="2"/>
  <c r="K14" i="2" s="1"/>
  <c r="I10" i="2"/>
  <c r="K10" i="2" s="1"/>
  <c r="I148" i="2"/>
  <c r="K148" i="2" s="1"/>
  <c r="I163" i="2"/>
  <c r="K163" i="2" s="1"/>
  <c r="I150" i="2"/>
  <c r="K150" i="2" s="1"/>
  <c r="I137" i="2"/>
  <c r="K137" i="2" s="1"/>
  <c r="I142" i="2"/>
  <c r="K142" i="2" s="1"/>
  <c r="I160" i="2"/>
  <c r="K160" i="2" s="1"/>
  <c r="I135" i="2"/>
  <c r="K135" i="2" s="1"/>
  <c r="I146" i="2"/>
  <c r="K146" i="2" s="1"/>
  <c r="I145" i="2"/>
  <c r="K145" i="2" s="1"/>
  <c r="I141" i="2"/>
  <c r="K141" i="2" s="1"/>
  <c r="I165" i="2"/>
  <c r="K165" i="2" s="1"/>
  <c r="I143" i="2"/>
  <c r="K143" i="2" s="1"/>
  <c r="I144" i="2"/>
  <c r="K144" i="2" s="1"/>
  <c r="I156" i="2"/>
  <c r="K156" i="2" s="1"/>
  <c r="I136" i="2"/>
  <c r="K136" i="2" s="1"/>
  <c r="I140" i="2"/>
  <c r="K140" i="2" s="1"/>
  <c r="I149" i="2"/>
  <c r="K149" i="2" s="1"/>
  <c r="I151" i="2"/>
  <c r="K151" i="2" s="1"/>
  <c r="I138" i="2"/>
  <c r="K138" i="2" s="1"/>
  <c r="I139" i="2"/>
  <c r="K139" i="2" s="1"/>
  <c r="K33" i="2" l="1"/>
  <c r="I216" i="2"/>
  <c r="K216" i="2" s="1"/>
  <c r="I218" i="2"/>
  <c r="K218" i="2" s="1"/>
  <c r="I198" i="2"/>
  <c r="I211" i="2"/>
  <c r="I209" i="2"/>
  <c r="I203" i="2"/>
  <c r="I205" i="2"/>
  <c r="I214" i="2"/>
  <c r="I201" i="2"/>
  <c r="I204" i="2"/>
  <c r="I207" i="2"/>
  <c r="I200" i="2"/>
  <c r="I212" i="2"/>
  <c r="I246" i="2"/>
  <c r="I197" i="2"/>
  <c r="I213" i="2"/>
  <c r="K9" i="2"/>
  <c r="E215" i="2"/>
  <c r="I233" i="2"/>
  <c r="I237" i="2"/>
  <c r="D215" i="2"/>
  <c r="I199" i="2"/>
  <c r="I217" i="2"/>
  <c r="I238" i="2"/>
  <c r="I210" i="2"/>
  <c r="I231" i="2"/>
  <c r="I235" i="2"/>
  <c r="I236" i="2"/>
  <c r="G208" i="2"/>
  <c r="C208" i="2"/>
  <c r="E196" i="2"/>
  <c r="F215" i="2"/>
  <c r="C196" i="2"/>
  <c r="D208" i="2"/>
  <c r="D196" i="2"/>
  <c r="C215" i="2"/>
  <c r="G196" i="2"/>
  <c r="E208" i="2"/>
  <c r="F196" i="2"/>
  <c r="G215" i="2"/>
  <c r="F208" i="2"/>
  <c r="K236" i="2" l="1"/>
  <c r="K210" i="2"/>
  <c r="K217" i="2"/>
  <c r="K205" i="2"/>
  <c r="K198" i="2"/>
  <c r="K235" i="2"/>
  <c r="K209" i="2"/>
  <c r="K199" i="2"/>
  <c r="K231" i="2"/>
  <c r="K197" i="2"/>
  <c r="K246" i="2"/>
  <c r="K237" i="2"/>
  <c r="K233" i="2"/>
  <c r="K201" i="2"/>
  <c r="K204" i="2"/>
  <c r="K214" i="2"/>
  <c r="K211" i="2"/>
  <c r="K213" i="2"/>
  <c r="K238" i="2"/>
  <c r="K207" i="2"/>
  <c r="K203" i="2"/>
  <c r="K212" i="2"/>
  <c r="I196" i="2"/>
  <c r="I208" i="2"/>
  <c r="I215" i="2"/>
  <c r="K200" i="2"/>
  <c r="K196" i="2" l="1"/>
  <c r="K208" i="2"/>
  <c r="K215" i="2"/>
  <c r="D28" i="3" l="1"/>
  <c r="E41" i="3" s="1"/>
  <c r="E39" i="3" l="1"/>
  <c r="E40" i="3"/>
  <c r="E46" i="3"/>
  <c r="E52" i="3"/>
  <c r="E58" i="3"/>
  <c r="E64" i="3"/>
  <c r="E70" i="3"/>
  <c r="E76" i="3"/>
  <c r="E82" i="3"/>
  <c r="E88" i="3"/>
  <c r="E94" i="3"/>
  <c r="E99" i="3"/>
  <c r="E105" i="3"/>
  <c r="E111" i="3"/>
  <c r="E117" i="3"/>
  <c r="E38" i="3"/>
  <c r="E15" i="3"/>
  <c r="E21" i="3"/>
  <c r="E27" i="3"/>
  <c r="E48" i="3"/>
  <c r="E60" i="3"/>
  <c r="E66" i="3"/>
  <c r="E78" i="3"/>
  <c r="E90" i="3"/>
  <c r="E101" i="3"/>
  <c r="E113" i="3"/>
  <c r="E11" i="3"/>
  <c r="E23" i="3"/>
  <c r="E49" i="3"/>
  <c r="E55" i="3"/>
  <c r="E67" i="3"/>
  <c r="E79" i="3"/>
  <c r="E91" i="3"/>
  <c r="E102" i="3"/>
  <c r="E120" i="3"/>
  <c r="E18" i="3"/>
  <c r="E50" i="3"/>
  <c r="E74" i="3"/>
  <c r="E86" i="3"/>
  <c r="E97" i="3"/>
  <c r="E109" i="3"/>
  <c r="E121" i="3"/>
  <c r="E19" i="3"/>
  <c r="E45" i="3"/>
  <c r="E69" i="3"/>
  <c r="E81" i="3"/>
  <c r="E93" i="3"/>
  <c r="E104" i="3"/>
  <c r="E116" i="3"/>
  <c r="E14" i="3"/>
  <c r="E26" i="3"/>
  <c r="E42" i="3"/>
  <c r="E47" i="3"/>
  <c r="E53" i="3"/>
  <c r="E59" i="3"/>
  <c r="E65" i="3"/>
  <c r="E71" i="3"/>
  <c r="E77" i="3"/>
  <c r="E83" i="3"/>
  <c r="E89" i="3"/>
  <c r="E95" i="3"/>
  <c r="E100" i="3"/>
  <c r="E106" i="3"/>
  <c r="E112" i="3"/>
  <c r="E118" i="3"/>
  <c r="E10" i="3"/>
  <c r="E16" i="3"/>
  <c r="E22" i="3"/>
  <c r="E9" i="3"/>
  <c r="E54" i="3"/>
  <c r="E72" i="3"/>
  <c r="E84" i="3"/>
  <c r="E96" i="3"/>
  <c r="E107" i="3"/>
  <c r="E119" i="3"/>
  <c r="E17" i="3"/>
  <c r="E61" i="3"/>
  <c r="E73" i="3"/>
  <c r="E85" i="3"/>
  <c r="E108" i="3"/>
  <c r="E114" i="3"/>
  <c r="E12" i="3"/>
  <c r="E24" i="3"/>
  <c r="E44" i="3"/>
  <c r="E56" i="3"/>
  <c r="E62" i="3"/>
  <c r="E68" i="3"/>
  <c r="E80" i="3"/>
  <c r="E92" i="3"/>
  <c r="E103" i="3"/>
  <c r="E115" i="3"/>
  <c r="E13" i="3"/>
  <c r="E25" i="3"/>
  <c r="E51" i="3"/>
  <c r="E57" i="3"/>
  <c r="E63" i="3"/>
  <c r="E75" i="3"/>
  <c r="E87" i="3"/>
  <c r="E98" i="3"/>
  <c r="E110" i="3"/>
  <c r="E122" i="3"/>
  <c r="E20" i="3"/>
  <c r="E43" i="3"/>
  <c r="A30" i="2"/>
  <c r="A190" i="3" l="1"/>
  <c r="C187" i="3" l="1"/>
  <c r="D187" i="3"/>
  <c r="E198" i="3" l="1"/>
  <c r="E204" i="3"/>
  <c r="E210" i="3"/>
  <c r="E216" i="3"/>
  <c r="E222" i="3"/>
  <c r="E228" i="3"/>
  <c r="E234" i="3"/>
  <c r="E240" i="3"/>
  <c r="E246" i="3"/>
  <c r="E252" i="3"/>
  <c r="E209" i="3"/>
  <c r="E239" i="3"/>
  <c r="E199" i="3"/>
  <c r="E205" i="3"/>
  <c r="E211" i="3"/>
  <c r="E217" i="3"/>
  <c r="E223" i="3"/>
  <c r="E229" i="3"/>
  <c r="E235" i="3"/>
  <c r="E241" i="3"/>
  <c r="E247" i="3"/>
  <c r="E253" i="3"/>
  <c r="E203" i="3"/>
  <c r="E233" i="3"/>
  <c r="E194" i="3"/>
  <c r="E200" i="3"/>
  <c r="E206" i="3"/>
  <c r="E212" i="3"/>
  <c r="E218" i="3"/>
  <c r="E224" i="3"/>
  <c r="E230" i="3"/>
  <c r="E236" i="3"/>
  <c r="E242" i="3"/>
  <c r="E248" i="3"/>
  <c r="E254" i="3"/>
  <c r="E197" i="3"/>
  <c r="E227" i="3"/>
  <c r="E193" i="3"/>
  <c r="E195" i="3"/>
  <c r="E201" i="3"/>
  <c r="E207" i="3"/>
  <c r="E213" i="3"/>
  <c r="E219" i="3"/>
  <c r="E225" i="3"/>
  <c r="E231" i="3"/>
  <c r="E237" i="3"/>
  <c r="E243" i="3"/>
  <c r="E249" i="3"/>
  <c r="E255" i="3"/>
  <c r="E221" i="3"/>
  <c r="E251" i="3"/>
  <c r="E196" i="3"/>
  <c r="E202" i="3"/>
  <c r="E208" i="3"/>
  <c r="E214" i="3"/>
  <c r="E220" i="3"/>
  <c r="E226" i="3"/>
  <c r="E232" i="3"/>
  <c r="E238" i="3"/>
  <c r="E244" i="3"/>
  <c r="E250" i="3"/>
  <c r="E256" i="3"/>
  <c r="E215" i="3"/>
  <c r="E245" i="3"/>
  <c r="G127" i="2" l="1"/>
  <c r="H127" i="2"/>
  <c r="C127" i="2" l="1"/>
  <c r="E123" i="3" l="1"/>
  <c r="D257" i="3" l="1"/>
  <c r="H189" i="2" l="1"/>
  <c r="G189" i="2"/>
  <c r="G27" i="2" l="1"/>
  <c r="E27" i="2"/>
  <c r="F27" i="2"/>
  <c r="H27" i="2"/>
  <c r="E13" i="1" s="1"/>
  <c r="C27" i="2"/>
  <c r="D27" i="2"/>
  <c r="F127" i="2"/>
  <c r="D127" i="2"/>
  <c r="E17" i="1" l="1"/>
  <c r="I127" i="2"/>
  <c r="I27" i="2"/>
  <c r="C257" i="3"/>
  <c r="A35" i="3"/>
  <c r="C28" i="3"/>
  <c r="A132" i="2"/>
  <c r="F21" i="1"/>
  <c r="F20" i="1"/>
  <c r="F19" i="1"/>
  <c r="F9" i="1"/>
  <c r="K27" i="2" l="1"/>
  <c r="E15" i="1"/>
  <c r="C189" i="2"/>
  <c r="E12" i="1"/>
  <c r="E16" i="1"/>
  <c r="E11" i="1"/>
  <c r="E189" i="2"/>
  <c r="D189" i="2"/>
  <c r="F189" i="2"/>
  <c r="K265" i="2" l="1"/>
  <c r="K127" i="2"/>
  <c r="K189" i="2"/>
  <c r="E10" i="1"/>
  <c r="F16" i="1"/>
  <c r="F15" i="1"/>
  <c r="F12" i="1"/>
  <c r="F11" i="1"/>
  <c r="I189" i="2"/>
  <c r="F10" i="1" l="1"/>
  <c r="F17" i="1"/>
  <c r="F13" i="1"/>
  <c r="G230" i="2" l="1"/>
  <c r="I230" i="2"/>
  <c r="E230" i="2"/>
  <c r="D230" i="2"/>
  <c r="C230" i="2"/>
  <c r="H230" i="2"/>
  <c r="F230" i="2"/>
  <c r="C245" i="2"/>
  <c r="D245" i="2"/>
  <c r="I245" i="2"/>
  <c r="H245" i="2"/>
  <c r="E245" i="2"/>
  <c r="G245" i="2"/>
  <c r="F245" i="2"/>
  <c r="E259" i="2"/>
  <c r="D259" i="2"/>
  <c r="C259" i="2"/>
  <c r="F259" i="2"/>
  <c r="H259" i="2"/>
  <c r="I259" i="2"/>
  <c r="G259" i="2"/>
  <c r="I265" i="2" l="1"/>
  <c r="K245" i="2"/>
  <c r="F265" i="2"/>
  <c r="K230" i="2"/>
  <c r="E265" i="2"/>
  <c r="C265" i="2"/>
  <c r="D265" i="2"/>
  <c r="H265" i="2"/>
  <c r="G2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C23" authorId="0" shapeId="0" xr:uid="{00000000-0006-0000-0000-000001000000}">
      <text>
        <r>
          <rPr>
            <b/>
            <sz val="9"/>
            <color indexed="81"/>
            <rFont val="Tahoma"/>
            <family val="2"/>
          </rPr>
          <t xml:space="preserve">PC: Thêm </t>
        </r>
        <r>
          <rPr>
            <sz val="9"/>
            <color indexed="81"/>
            <rFont val="Tahoma"/>
            <family val="2"/>
          </rPr>
          <t>Burkina Faso và Tunisia trong tháng 8</t>
        </r>
      </text>
    </comment>
  </commentList>
</comments>
</file>

<file path=xl/sharedStrings.xml><?xml version="1.0" encoding="utf-8"?>
<sst xmlns="http://schemas.openxmlformats.org/spreadsheetml/2006/main" count="686" uniqueCount="333">
  <si>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</si>
  <si>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</si>
  <si>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</si>
  <si>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</si>
  <si>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</si>
  <si>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</si>
  <si>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</si>
  <si>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</si>
  <si>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</si>
  <si>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</si>
  <si>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</si>
  <si>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</si>
  <si>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</si>
  <si>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</si>
  <si>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</si>
  <si>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</si>
  <si>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</si>
  <si>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</si>
  <si>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</si>
  <si>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</si>
  <si>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</si>
  <si>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</si>
  <si>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</si>
  <si>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</si>
  <si>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</si>
  <si>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</si>
  <si>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</si>
  <si>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</si>
  <si>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</si>
  <si>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Lũy kế đến 20/4/2013</t>
  </si>
  <si>
    <t xml:space="preserve">Vốn thực hiện </t>
  </si>
  <si>
    <t>103,3 tỷ USD</t>
  </si>
  <si>
    <t xml:space="preserve">Vốn đăng ký  </t>
  </si>
  <si>
    <t xml:space="preserve">214,4 tỷ USD </t>
  </si>
  <si>
    <t xml:space="preserve">Số dự án </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</si>
  <si>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</si>
  <si>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</si>
  <si>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</si>
  <si>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</si>
  <si>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</si>
  <si>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</si>
  <si>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</si>
  <si>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</si>
  <si>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</si>
  <si>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</si>
  <si>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</si>
  <si>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</si>
  <si>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</si>
  <si>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</si>
  <si>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</si>
  <si>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</si>
  <si>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</si>
  <si>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</si>
  <si>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</si>
  <si>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</si>
  <si>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</si>
  <si>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</si>
  <si>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</si>
  <si>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</si>
  <si>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</si>
  <si>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</si>
  <si>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</si>
  <si>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</si>
  <si>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</si>
  <si>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</si>
  <si>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</si>
  <si>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</si>
  <si>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</si>
  <si>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</si>
  <si>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</si>
  <si>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</si>
  <si>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</si>
  <si>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</si>
  <si>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</si>
  <si>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</si>
  <si>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</si>
  <si>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</si>
  <si>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</si>
  <si>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</si>
  <si>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</si>
  <si>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</si>
  <si>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</si>
  <si>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</si>
  <si>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</si>
  <si>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</si>
  <si>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</si>
  <si>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</si>
  <si>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</si>
  <si>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</si>
  <si>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</si>
  <si>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</si>
  <si>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</si>
  <si>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</si>
  <si>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</si>
  <si>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</si>
  <si>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</si>
  <si>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</si>
  <si>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</si>
  <si>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</si>
  <si>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</si>
  <si>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</si>
  <si>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</si>
  <si>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</si>
  <si>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</si>
  <si>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</si>
  <si>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</si>
  <si>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</si>
  <si>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</si>
  <si>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</si>
  <si>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</si>
  <si>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</si>
  <si>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</si>
  <si>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</si>
  <si>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</si>
  <si>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</si>
  <si>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</si>
  <si>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</si>
  <si>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</si>
  <si>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</si>
  <si>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</si>
  <si>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</si>
  <si>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</si>
  <si>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</si>
  <si>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</si>
  <si>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</si>
  <si>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</si>
  <si>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</si>
  <si>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</si>
  <si>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</si>
  <si>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</si>
  <si>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</si>
  <si>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</si>
  <si>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</si>
  <si>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</si>
  <si>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</si>
  <si>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</si>
  <si>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</si>
  <si>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</si>
  <si>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</si>
  <si>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</si>
  <si>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</si>
  <si>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</si>
  <si>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</si>
  <si>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</si>
  <si>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</si>
  <si>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</si>
  <si>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</si>
  <si>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</si>
  <si>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</si>
  <si>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</si>
  <si>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</si>
  <si>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</si>
  <si>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</si>
  <si>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</si>
  <si>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</si>
  <si>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</si>
  <si>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</si>
  <si>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</si>
  <si>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</si>
  <si>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</si>
  <si>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</si>
  <si>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</si>
  <si>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</si>
  <si>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</si>
  <si>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</si>
  <si>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</si>
  <si>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</si>
  <si>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</si>
  <si>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</si>
  <si>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</si>
  <si>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</si>
  <si>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</si>
  <si>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</si>
  <si>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</si>
  <si>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</si>
  <si>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</si>
  <si>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</si>
  <si>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</si>
  <si>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</si>
  <si>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</si>
  <si>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</si>
  <si>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</si>
  <si>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</si>
  <si>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</si>
  <si>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</si>
  <si>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</si>
  <si>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</si>
  <si>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</si>
  <si>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</si>
  <si>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</si>
  <si>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</si>
  <si>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</si>
  <si>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</si>
  <si>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</si>
  <si>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</si>
  <si>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</si>
  <si>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</si>
  <si>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</si>
  <si>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</si>
  <si>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</si>
  <si>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</si>
  <si>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</si>
  <si>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</si>
  <si>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</si>
  <si>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</si>
  <si>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</si>
  <si>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</si>
  <si>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</si>
  <si>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</si>
  <si>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</si>
  <si>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</si>
  <si>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</si>
  <si>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</si>
  <si>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</si>
  <si>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</si>
  <si>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</si>
  <si>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</si>
  <si>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</si>
  <si>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</si>
  <si>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</si>
  <si>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</si>
  <si>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</si>
  <si>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</si>
  <si>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</si>
  <si>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</si>
  <si>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</si>
  <si>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</si>
  <si>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</si>
  <si>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</si>
  <si>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</si>
  <si>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</si>
  <si>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</si>
  <si>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</si>
  <si>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</si>
  <si>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</si>
  <si>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</si>
  <si>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</si>
  <si>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</si>
  <si>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</si>
  <si>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</si>
  <si>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</si>
  <si>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</si>
  <si>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</si>
  <si>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</si>
  <si>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</si>
  <si>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</si>
  <si>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</si>
  <si>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</si>
  <si>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</si>
  <si>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</si>
  <si>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</si>
  <si>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</si>
  <si>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</si>
  <si>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</si>
  <si>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</si>
  <si>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</si>
  <si>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</si>
  <si>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</si>
  <si>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</si>
  <si>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</si>
  <si>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</si>
  <si>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</si>
  <si>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</si>
  <si>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</si>
  <si>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</si>
  <si>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</si>
  <si>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</si>
  <si>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</si>
  <si>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</si>
  <si>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</si>
  <si>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</si>
  <si>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</si>
  <si>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</si>
  <si>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</si>
  <si>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</si>
  <si>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</si>
  <si>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</si>
  <si>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</si>
  <si>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</si>
  <si>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</si>
  <si>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</si>
  <si>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Guernsey</t>
  </si>
  <si>
    <t xml:space="preserve"> </t>
  </si>
  <si>
    <t>Qatar</t>
  </si>
  <si>
    <t>Republic of Moldova</t>
  </si>
  <si>
    <t>Honduras</t>
  </si>
  <si>
    <t>Croatia</t>
  </si>
  <si>
    <t>So với cùng kỳ (%)</t>
  </si>
  <si>
    <t>Vùng</t>
  </si>
  <si>
    <t>Số lượt dự án tăng vốn</t>
  </si>
  <si>
    <t>Vốn đăng ký tăng thêm 
(triệu USD)</t>
  </si>
  <si>
    <t>Giá trị góp vốn, mua cổ phần</t>
  </si>
  <si>
    <t>I</t>
  </si>
  <si>
    <t>Đồng bằng sông Hồng</t>
  </si>
  <si>
    <t>II</t>
  </si>
  <si>
    <t>Đông Nam Bộ</t>
  </si>
  <si>
    <t>III</t>
  </si>
  <si>
    <t>Trung du và miền núi phía Bắc</t>
  </si>
  <si>
    <t>IV</t>
  </si>
  <si>
    <t>Bắc Trung Bộ và duyên hải miền Trung</t>
  </si>
  <si>
    <t>V</t>
  </si>
  <si>
    <t>Đồng bằng sông Cửu Long</t>
  </si>
  <si>
    <t>VI</t>
  </si>
  <si>
    <t>Tây Nguyên</t>
  </si>
  <si>
    <t>Vanuatu</t>
  </si>
  <si>
    <t>Liechtenstein</t>
  </si>
  <si>
    <t>Côte d'Ivoire</t>
  </si>
  <si>
    <t>ĐẦU TƯ TRỰC TIẾP NƯỚC NGOÀI TẠI VIỆT NAM THEO VÙNG</t>
  </si>
  <si>
    <t>VII</t>
  </si>
  <si>
    <t>Georgia</t>
  </si>
  <si>
    <t>,</t>
  </si>
  <si>
    <t>Burkina Faso</t>
  </si>
  <si>
    <t>Trinidad và Tobago</t>
  </si>
  <si>
    <t>Azerbaijan</t>
  </si>
  <si>
    <t>Liberia</t>
  </si>
  <si>
    <t>Kyrgyzstan</t>
  </si>
  <si>
    <t>Peru</t>
  </si>
  <si>
    <t>Syria Arab Republic</t>
  </si>
  <si>
    <t>Tunisia</t>
  </si>
  <si>
    <t>THU HÚT ĐẦU TƯ NƯỚC NGOÀI 08 THÁNG NĂM 2024 THEO NGÀNH</t>
  </si>
  <si>
    <t>Tính từ 01/01/2024 đến 31/08/2024</t>
  </si>
  <si>
    <t>THU HÚT ĐẦU TƯ NƯỚC NGOÀI 08 THÁNG NĂM 2024 THEO ĐỐI TÁC</t>
  </si>
  <si>
    <t>THU HÚT ĐẦU TƯ NƯỚC NGOÀI 08 THÁNG NĂM 2024 THEO ĐỊA PHƯƠNG</t>
  </si>
  <si>
    <t>THU HÚT ĐẦU TƯ NƯỚC NGOÀI 08 THÁNG NĂM 2024 THEO VÙNG</t>
  </si>
  <si>
    <t>BÁO CÁO NHANH ĐẦU TƯ NƯỚC NGOÀI 08 THÁNG ĐẦU NĂM 2024</t>
  </si>
  <si>
    <t>08 tháng năm 2024</t>
  </si>
  <si>
    <t>Hà Nội, ngày 04 tháng 9 năm 2024</t>
  </si>
  <si>
    <t>08 tháng năm 2023</t>
  </si>
  <si>
    <t>*Số liệu tính từ 1/1 đến hết tháng báo cáo</t>
  </si>
  <si>
    <t>Luỹ kế đến 31/08/2024:</t>
  </si>
  <si>
    <t>(Lũy kế các dự án còn hiệu lực đến ngày 31/08/2024)</t>
  </si>
  <si>
    <t xml:space="preserve">149 quốc gia, vùng lãnh thổ có đầu tư tại Việt Nam với 41.142 dự án, tổng vốn đăng ký 491,39 tỷ USD. Hàn Quốc dẫn đầu, tiếp theo là Singapore, Nhật Bản, Đài Loan. </t>
  </si>
  <si>
    <t>8T/2023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</si>
</sst>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_(* #,##0.0_);_(* \(#,##0.0\);_(* &quot;-&quot;??_);_(@_)"/>
  </numFmts>
  <fonts count="76">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
      <b/>
      <sz val="11"/>
      <color theme="1"/>
      <name val="Times New Roman"/>
      <family val="1"/>
    </font>
    <font>
      <b/>
      <sz val="9"/>
      <color indexed="81"/>
      <name val="Tahoma"/>
      <family val="2"/>
    </font>
    <font>
      <sz val="9"/>
      <color indexed="81"/>
      <name val="Tahoma"/>
      <family val="2"/>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999999"/>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s>
  <cellStyleXfs count="210">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188" fontId="16" fillId="0" borderId="0" applyFont="0" applyFill="0" applyBorder="0" applyAlignment="0" applyProtection="0"/>
    <xf numFmtId="0" fontId="17" fillId="0" borderId="0" applyFont="0" applyFill="0" applyBorder="0" applyAlignment="0" applyProtection="0"/>
    <xf numFmtId="183"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8"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applyFont="0" applyFill="0" applyBorder="0" applyAlignment="0" applyProtection="0"/>
    <xf numFmtId="184"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xf numFmtId="0" fontId="28" fillId="0" borderId="0"/>
    <xf numFmtId="37" fontId="29" fillId="0" borderId="0"/>
    <xf numFmtId="0" fontId="30" fillId="0" borderId="0"/>
    <xf numFmtId="170" fontId="14" fillId="0" borderId="0" applyFill="0" applyBorder="0" applyAlignment="0"/>
    <xf numFmtId="170" fontId="4" fillId="0" borderId="0" applyFill="0" applyBorder="0" applyAlignment="0"/>
    <xf numFmtId="170" fontId="4" fillId="0" borderId="0" applyFill="0" applyBorder="0" applyAlignment="0"/>
    <xf numFmtId="164" fontId="1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1" applyNumberFormat="0" applyAlignment="0" applyProtection="0">
      <alignment horizontal="left" vertical="center"/>
    </xf>
    <xf numFmtId="0" fontId="8" fillId="0" borderId="22">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7" fontId="14" fillId="0" borderId="23"/>
    <xf numFmtId="177" fontId="4" fillId="0" borderId="23"/>
    <xf numFmtId="177" fontId="4" fillId="0" borderId="23"/>
    <xf numFmtId="0" fontId="15" fillId="0" borderId="0" applyNumberFormat="0" applyFont="0" applyFill="0" applyAlignment="0"/>
    <xf numFmtId="182"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2" fontId="5" fillId="0" borderId="0" applyFont="0" applyFill="0" applyBorder="0" applyAlignment="0" applyProtection="0"/>
    <xf numFmtId="173" fontId="5" fillId="0" borderId="0" applyFont="0" applyFill="0" applyBorder="0" applyAlignment="0" applyProtection="0"/>
    <xf numFmtId="174" fontId="40" fillId="0" borderId="0" applyFont="0" applyFill="0" applyBorder="0" applyAlignment="0" applyProtection="0"/>
    <xf numFmtId="175" fontId="40" fillId="0" borderId="0" applyFont="0" applyFill="0" applyBorder="0" applyAlignment="0" applyProtection="0"/>
    <xf numFmtId="0" fontId="41" fillId="0" borderId="0"/>
    <xf numFmtId="0" fontId="15" fillId="0" borderId="0"/>
    <xf numFmtId="178" fontId="39" fillId="0" borderId="0" applyFont="0" applyFill="0" applyBorder="0" applyAlignment="0" applyProtection="0"/>
    <xf numFmtId="176" fontId="39" fillId="0" borderId="0" applyFont="0" applyFill="0" applyBorder="0" applyAlignment="0" applyProtection="0"/>
    <xf numFmtId="179" fontId="39" fillId="0" borderId="0" applyFont="0" applyFill="0" applyBorder="0" applyAlignment="0" applyProtection="0"/>
    <xf numFmtId="181" fontId="42" fillId="0" borderId="0" applyFont="0" applyFill="0" applyBorder="0" applyAlignment="0" applyProtection="0"/>
    <xf numFmtId="180"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29" applyNumberFormat="0" applyAlignment="0" applyProtection="0"/>
    <xf numFmtId="0" fontId="52" fillId="10" borderId="30" applyNumberFormat="0" applyAlignment="0" applyProtection="0"/>
    <xf numFmtId="0" fontId="53" fillId="10" borderId="29" applyNumberFormat="0" applyAlignment="0" applyProtection="0"/>
    <xf numFmtId="0" fontId="54" fillId="0" borderId="31" applyNumberFormat="0" applyFill="0" applyAlignment="0" applyProtection="0"/>
    <xf numFmtId="0" fontId="55" fillId="11" borderId="32"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4"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3" applyNumberFormat="0" applyFont="0" applyAlignment="0" applyProtection="0"/>
    <xf numFmtId="0" fontId="25" fillId="0" borderId="0"/>
    <xf numFmtId="0" fontId="25" fillId="0" borderId="0"/>
  </cellStyleXfs>
  <cellXfs count="206">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43" fontId="10" fillId="3" borderId="5" xfId="5" applyFont="1" applyFill="1" applyBorder="1"/>
    <xf numFmtId="167" fontId="9" fillId="4" borderId="5" xfId="5" applyNumberFormat="1" applyFont="1" applyFill="1" applyBorder="1" applyAlignment="1">
      <alignment horizontal="right" vertical="center" wrapText="1"/>
    </xf>
    <xf numFmtId="43" fontId="9" fillId="4" borderId="5" xfId="5" applyFont="1" applyFill="1" applyBorder="1" applyAlignment="1">
      <alignment horizontal="right" vertical="center" wrapText="1"/>
    </xf>
    <xf numFmtId="0" fontId="9" fillId="3" borderId="0" xfId="0" applyFont="1" applyFill="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0" fontId="0" fillId="0" borderId="20" xfId="0" applyBorder="1"/>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0" fontId="34" fillId="0" borderId="5" xfId="0" applyFont="1" applyBorder="1" applyAlignment="1">
      <alignment wrapText="1"/>
    </xf>
    <xf numFmtId="0" fontId="64" fillId="0" borderId="0" xfId="0" applyFont="1"/>
    <xf numFmtId="0" fontId="61" fillId="0" borderId="0" xfId="0" applyFont="1" applyAlignment="1">
      <alignment horizontal="left"/>
    </xf>
    <xf numFmtId="167" fontId="64" fillId="0" borderId="0" xfId="1" applyNumberFormat="1" applyFont="1"/>
    <xf numFmtId="43" fontId="64" fillId="0" borderId="0" xfId="1" applyFont="1"/>
    <xf numFmtId="167" fontId="65" fillId="0" borderId="0" xfId="1" applyNumberFormat="1" applyFont="1" applyAlignment="1">
      <alignment horizontal="right"/>
    </xf>
    <xf numFmtId="43" fontId="65" fillId="0" borderId="0" xfId="1" applyFont="1" applyAlignment="1">
      <alignment horizontal="right"/>
    </xf>
    <xf numFmtId="0" fontId="66" fillId="2" borderId="10" xfId="0" applyFont="1" applyFill="1" applyBorder="1" applyAlignment="1">
      <alignment horizontal="center" vertical="center" wrapText="1"/>
    </xf>
    <xf numFmtId="0" fontId="66" fillId="2" borderId="11" xfId="0" applyFont="1" applyFill="1" applyBorder="1" applyAlignment="1">
      <alignment horizontal="center" vertical="center" wrapText="1"/>
    </xf>
    <xf numFmtId="167" fontId="66" fillId="2" borderId="11" xfId="1" applyNumberFormat="1" applyFont="1" applyFill="1" applyBorder="1" applyAlignment="1">
      <alignment horizontal="center" vertical="center" wrapText="1"/>
    </xf>
    <xf numFmtId="43" fontId="66" fillId="2" borderId="11" xfId="1" applyFont="1" applyFill="1" applyBorder="1" applyAlignment="1">
      <alignment horizontal="center" vertical="center" wrapText="1"/>
    </xf>
    <xf numFmtId="0" fontId="66" fillId="2" borderId="0" xfId="0" applyFont="1" applyFill="1" applyAlignment="1">
      <alignment horizontal="center"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167" fontId="64" fillId="0" borderId="14" xfId="1" applyNumberFormat="1" applyFont="1" applyBorder="1" applyAlignment="1">
      <alignment vertical="center"/>
    </xf>
    <xf numFmtId="43" fontId="64" fillId="0" borderId="14" xfId="1" applyFont="1" applyBorder="1" applyAlignment="1">
      <alignment vertical="center"/>
    </xf>
    <xf numFmtId="0" fontId="64" fillId="0" borderId="0" xfId="0" applyFont="1" applyAlignment="1">
      <alignment vertical="center"/>
    </xf>
    <xf numFmtId="0" fontId="64" fillId="0" borderId="14" xfId="0" applyFont="1" applyBorder="1" applyAlignment="1">
      <alignment horizontal="left" vertical="center"/>
    </xf>
    <xf numFmtId="167" fontId="66" fillId="2" borderId="18" xfId="1" applyNumberFormat="1" applyFont="1" applyFill="1" applyBorder="1" applyAlignment="1">
      <alignment vertical="center"/>
    </xf>
    <xf numFmtId="43" fontId="66" fillId="2" borderId="18" xfId="1" applyFont="1" applyFill="1" applyBorder="1" applyAlignment="1">
      <alignment vertical="center"/>
    </xf>
    <xf numFmtId="0" fontId="66" fillId="2" borderId="0" xfId="0" applyFont="1" applyFill="1" applyAlignment="1">
      <alignment vertical="center"/>
    </xf>
    <xf numFmtId="0" fontId="66" fillId="0" borderId="0" xfId="0" applyFont="1" applyAlignment="1">
      <alignment horizontal="center" vertical="center"/>
    </xf>
    <xf numFmtId="167" fontId="66" fillId="0" borderId="0" xfId="1" applyNumberFormat="1" applyFont="1" applyFill="1" applyBorder="1" applyAlignment="1">
      <alignment vertical="center"/>
    </xf>
    <xf numFmtId="43" fontId="66" fillId="0" borderId="0" xfId="1" applyFont="1" applyFill="1" applyBorder="1" applyAlignment="1">
      <alignment vertical="center"/>
    </xf>
    <xf numFmtId="0" fontId="66" fillId="0" borderId="0" xfId="0" applyFont="1" applyAlignment="1">
      <alignment vertical="center"/>
    </xf>
    <xf numFmtId="0" fontId="64" fillId="0" borderId="0" xfId="0" applyFont="1" applyAlignment="1">
      <alignment horizontal="center"/>
    </xf>
    <xf numFmtId="0" fontId="64" fillId="0" borderId="13" xfId="0" applyFont="1" applyBorder="1" applyAlignment="1">
      <alignment horizontal="center" vertical="center"/>
    </xf>
    <xf numFmtId="43" fontId="64" fillId="0" borderId="14" xfId="1" applyFont="1" applyBorder="1" applyAlignment="1">
      <alignment horizontal="left" vertical="center"/>
    </xf>
    <xf numFmtId="43" fontId="64" fillId="0" borderId="14" xfId="1" applyFont="1" applyFill="1" applyBorder="1" applyAlignment="1">
      <alignment horizontal="left" vertical="center"/>
    </xf>
    <xf numFmtId="43" fontId="64" fillId="0" borderId="0" xfId="0" applyNumberFormat="1" applyFont="1"/>
    <xf numFmtId="167" fontId="66" fillId="4" borderId="18" xfId="1" applyNumberFormat="1" applyFont="1" applyFill="1" applyBorder="1" applyAlignment="1">
      <alignment vertical="center"/>
    </xf>
    <xf numFmtId="43" fontId="66" fillId="4" borderId="18" xfId="1" applyFont="1" applyFill="1" applyBorder="1" applyAlignment="1">
      <alignment vertic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5" fillId="0" borderId="0" xfId="3" applyNumberFormat="1" applyFont="1" applyAlignment="1">
      <alignment horizontal="right"/>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Font="1" applyBorder="1" applyAlignment="1">
      <alignment horizontal="left"/>
    </xf>
    <xf numFmtId="0" fontId="62" fillId="0" borderId="5" xfId="0" applyFont="1" applyBorder="1"/>
    <xf numFmtId="0" fontId="62" fillId="0" borderId="5" xfId="0" applyFont="1" applyBorder="1" applyAlignment="1">
      <alignment horizontal="center"/>
    </xf>
    <xf numFmtId="3" fontId="62" fillId="0" borderId="5" xfId="0" applyNumberFormat="1" applyFont="1" applyBorder="1"/>
    <xf numFmtId="166" fontId="62" fillId="0" borderId="6" xfId="3" applyNumberFormat="1" applyFont="1" applyFill="1" applyBorder="1"/>
    <xf numFmtId="0" fontId="62" fillId="0" borderId="0" xfId="0" applyFont="1"/>
    <xf numFmtId="4" fontId="62" fillId="0" borderId="5" xfId="1" applyNumberFormat="1" applyFont="1" applyFill="1" applyBorder="1" applyAlignment="1">
      <alignment horizontal="right"/>
    </xf>
    <xf numFmtId="166" fontId="62" fillId="0" borderId="6" xfId="3" applyNumberFormat="1" applyFont="1" applyBorder="1"/>
    <xf numFmtId="0" fontId="62" fillId="0" borderId="25" xfId="0" applyFont="1" applyBorder="1" applyAlignment="1">
      <alignment horizontal="center"/>
    </xf>
    <xf numFmtId="3" fontId="62" fillId="0" borderId="25" xfId="0" applyNumberFormat="1" applyFont="1" applyBorder="1"/>
    <xf numFmtId="166" fontId="62" fillId="0" borderId="36" xfId="3" applyNumberFormat="1" applyFont="1" applyBorder="1"/>
    <xf numFmtId="0" fontId="62" fillId="0" borderId="8" xfId="0" applyFont="1" applyBorder="1" applyAlignment="1">
      <alignment horizontal="center"/>
    </xf>
    <xf numFmtId="0" fontId="62" fillId="0" borderId="0" xfId="0" applyFont="1" applyAlignment="1">
      <alignment horizontal="left"/>
    </xf>
    <xf numFmtId="0" fontId="62" fillId="0" borderId="0" xfId="0" applyFont="1" applyAlignment="1">
      <alignment horizontal="center"/>
    </xf>
    <xf numFmtId="3" fontId="62" fillId="0" borderId="0" xfId="0" applyNumberFormat="1" applyFont="1"/>
    <xf numFmtId="166" fontId="62" fillId="0" borderId="0" xfId="3" applyNumberFormat="1" applyFont="1" applyFill="1" applyBorder="1"/>
    <xf numFmtId="0" fontId="60" fillId="0" borderId="0" xfId="0" applyFont="1" applyAlignment="1">
      <alignment vertical="center"/>
    </xf>
    <xf numFmtId="0" fontId="69" fillId="0" borderId="0" xfId="0" applyFont="1"/>
    <xf numFmtId="167" fontId="70" fillId="0" borderId="0" xfId="4" applyNumberFormat="1" applyFont="1"/>
    <xf numFmtId="166" fontId="62" fillId="0" borderId="0" xfId="3" applyNumberFormat="1" applyFont="1"/>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6" fontId="60" fillId="0" borderId="0" xfId="3" applyNumberFormat="1" applyFont="1" applyAlignment="1"/>
    <xf numFmtId="165" fontId="61" fillId="0" borderId="0" xfId="0" applyNumberFormat="1" applyFo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43" fontId="61" fillId="0" borderId="0" xfId="4" applyFont="1"/>
    <xf numFmtId="9" fontId="63" fillId="0" borderId="0" xfId="2" applyFont="1"/>
    <xf numFmtId="4" fontId="62" fillId="0" borderId="0" xfId="0" applyNumberFormat="1" applyFont="1"/>
    <xf numFmtId="43" fontId="10" fillId="3" borderId="0" xfId="0" applyNumberFormat="1" applyFont="1" applyFill="1"/>
    <xf numFmtId="168" fontId="64" fillId="0" borderId="14" xfId="1" applyNumberFormat="1" applyFont="1" applyBorder="1" applyAlignment="1">
      <alignment vertical="center"/>
    </xf>
    <xf numFmtId="189" fontId="64" fillId="0" borderId="0" xfId="1" applyNumberFormat="1" applyFont="1"/>
    <xf numFmtId="189" fontId="65" fillId="0" borderId="0" xfId="1" applyNumberFormat="1" applyFont="1" applyAlignment="1">
      <alignment horizontal="right"/>
    </xf>
    <xf numFmtId="43" fontId="61" fillId="2" borderId="11" xfId="1" applyFont="1" applyFill="1" applyBorder="1" applyAlignment="1">
      <alignment horizontal="center" vertical="center" wrapText="1"/>
    </xf>
    <xf numFmtId="189" fontId="61" fillId="2" borderId="12" xfId="1" applyNumberFormat="1" applyFont="1" applyFill="1" applyBorder="1" applyAlignment="1">
      <alignment horizontal="center" vertical="center" wrapText="1"/>
    </xf>
    <xf numFmtId="189" fontId="64" fillId="0" borderId="15" xfId="1" applyNumberFormat="1" applyFont="1" applyBorder="1" applyAlignment="1">
      <alignment vertical="center"/>
    </xf>
    <xf numFmtId="43" fontId="61" fillId="0" borderId="0" xfId="1" applyFont="1" applyFill="1" applyBorder="1" applyAlignment="1">
      <alignment vertical="center"/>
    </xf>
    <xf numFmtId="189" fontId="61" fillId="0" borderId="0" xfId="1" applyNumberFormat="1" applyFont="1" applyFill="1" applyBorder="1" applyAlignment="1">
      <alignment vertical="center"/>
    </xf>
    <xf numFmtId="43" fontId="61" fillId="4" borderId="18" xfId="1" applyFont="1" applyFill="1" applyBorder="1" applyAlignment="1">
      <alignment vertical="center"/>
    </xf>
    <xf numFmtId="43" fontId="61" fillId="0" borderId="14" xfId="1" applyFont="1" applyBorder="1" applyAlignment="1">
      <alignment vertical="center"/>
    </xf>
    <xf numFmtId="189" fontId="73" fillId="0" borderId="15" xfId="1" applyNumberFormat="1" applyFont="1" applyBorder="1" applyAlignment="1">
      <alignment vertical="center"/>
    </xf>
    <xf numFmtId="2" fontId="61" fillId="0" borderId="11" xfId="0" applyNumberFormat="1" applyFont="1" applyBorder="1" applyAlignment="1">
      <alignment vertical="center"/>
    </xf>
    <xf numFmtId="189" fontId="73" fillId="0" borderId="12" xfId="1" applyNumberFormat="1" applyFont="1" applyFill="1" applyBorder="1" applyAlignment="1">
      <alignment vertical="center"/>
    </xf>
    <xf numFmtId="43" fontId="61" fillId="0" borderId="11" xfId="1" applyFont="1" applyBorder="1" applyAlignment="1">
      <alignment vertical="center"/>
    </xf>
    <xf numFmtId="189" fontId="61" fillId="0" borderId="12" xfId="0" applyNumberFormat="1" applyFont="1" applyBorder="1" applyAlignment="1">
      <alignment vertical="center"/>
    </xf>
    <xf numFmtId="189" fontId="73" fillId="0" borderId="12" xfId="1" applyNumberFormat="1" applyFont="1" applyBorder="1" applyAlignment="1">
      <alignment vertical="center"/>
    </xf>
    <xf numFmtId="0" fontId="61" fillId="2" borderId="10" xfId="0" applyFont="1" applyFill="1" applyBorder="1" applyAlignment="1">
      <alignment horizontal="center" vertical="center" wrapText="1"/>
    </xf>
    <xf numFmtId="0" fontId="61" fillId="2" borderId="11" xfId="0" applyFont="1" applyFill="1" applyBorder="1" applyAlignment="1">
      <alignment horizontal="center" vertical="center" wrapText="1"/>
    </xf>
    <xf numFmtId="167" fontId="61" fillId="2" borderId="11" xfId="1" applyNumberFormat="1" applyFont="1" applyFill="1" applyBorder="1" applyAlignment="1">
      <alignment horizontal="center" vertical="center" wrapText="1"/>
    </xf>
    <xf numFmtId="3" fontId="61" fillId="2" borderId="11" xfId="0" applyNumberFormat="1" applyFont="1" applyFill="1" applyBorder="1" applyAlignment="1">
      <alignment horizontal="center" vertical="center" wrapText="1"/>
    </xf>
    <xf numFmtId="0" fontId="61" fillId="0" borderId="13" xfId="0" applyFont="1" applyBorder="1" applyAlignment="1">
      <alignment horizontal="center" vertical="center"/>
    </xf>
    <xf numFmtId="0" fontId="61" fillId="0" borderId="14" xfId="0" applyFont="1" applyBorder="1" applyAlignment="1">
      <alignment vertical="center"/>
    </xf>
    <xf numFmtId="167" fontId="61" fillId="0" borderId="14" xfId="1" applyNumberFormat="1" applyFont="1" applyBorder="1" applyAlignment="1">
      <alignment vertical="center"/>
    </xf>
    <xf numFmtId="0" fontId="61" fillId="0" borderId="0" xfId="0" applyFont="1" applyAlignment="1">
      <alignment vertical="center"/>
    </xf>
    <xf numFmtId="0" fontId="64" fillId="0" borderId="14" xfId="0" applyFont="1" applyBorder="1" applyAlignment="1">
      <alignment vertical="center"/>
    </xf>
    <xf numFmtId="43" fontId="64" fillId="0" borderId="14" xfId="0" applyNumberFormat="1" applyFont="1" applyBorder="1" applyAlignment="1">
      <alignment vertical="center"/>
    </xf>
    <xf numFmtId="0" fontId="63" fillId="0" borderId="14" xfId="0" applyFont="1" applyBorder="1" applyAlignment="1">
      <alignment vertical="center"/>
    </xf>
    <xf numFmtId="0" fontId="64" fillId="0" borderId="37" xfId="0" applyFont="1" applyBorder="1" applyAlignment="1">
      <alignment horizontal="center" vertical="center"/>
    </xf>
    <xf numFmtId="0" fontId="63" fillId="0" borderId="16" xfId="0" applyFont="1" applyBorder="1" applyAlignment="1">
      <alignment vertical="center"/>
    </xf>
    <xf numFmtId="0" fontId="61" fillId="0" borderId="10" xfId="0" applyFont="1" applyBorder="1" applyAlignment="1">
      <alignment horizontal="center" vertical="center" wrapText="1"/>
    </xf>
    <xf numFmtId="0" fontId="61" fillId="0" borderId="11" xfId="0" applyFont="1" applyBorder="1" applyAlignment="1">
      <alignment horizontal="left" vertical="center" wrapText="1"/>
    </xf>
    <xf numFmtId="0" fontId="61" fillId="0" borderId="11" xfId="0" applyFont="1" applyBorder="1" applyAlignment="1">
      <alignment vertical="center"/>
    </xf>
    <xf numFmtId="43" fontId="61" fillId="0" borderId="11" xfId="0" applyNumberFormat="1" applyFont="1" applyBorder="1" applyAlignment="1">
      <alignment vertical="center"/>
    </xf>
    <xf numFmtId="0" fontId="64" fillId="0" borderId="16" xfId="0" applyFont="1" applyBorder="1" applyAlignment="1">
      <alignment vertical="center"/>
    </xf>
    <xf numFmtId="0" fontId="61" fillId="0" borderId="10" xfId="0" applyFont="1" applyBorder="1" applyAlignment="1">
      <alignment horizontal="center" vertical="center"/>
    </xf>
    <xf numFmtId="0" fontId="61" fillId="2" borderId="0" xfId="0" applyFont="1" applyFill="1" applyAlignment="1">
      <alignment vertical="center"/>
    </xf>
    <xf numFmtId="43" fontId="61" fillId="0" borderId="14" xfId="0" applyNumberFormat="1" applyFont="1" applyBorder="1" applyAlignment="1">
      <alignment vertical="center"/>
    </xf>
    <xf numFmtId="43" fontId="61" fillId="2" borderId="18" xfId="1" applyFont="1" applyFill="1" applyBorder="1" applyAlignment="1">
      <alignment vertical="center"/>
    </xf>
    <xf numFmtId="189" fontId="64" fillId="0" borderId="0" xfId="0" applyNumberFormat="1" applyFont="1"/>
    <xf numFmtId="0" fontId="67" fillId="0" borderId="0" xfId="0" applyFont="1" applyAlignment="1">
      <alignment horizontal="center"/>
    </xf>
    <xf numFmtId="0" fontId="67" fillId="0" borderId="0" xfId="0" applyFont="1"/>
    <xf numFmtId="167" fontId="67" fillId="0" borderId="0" xfId="5" applyNumberFormat="1" applyFont="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167" fontId="9" fillId="2" borderId="11" xfId="5"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167" fontId="9" fillId="0" borderId="11" xfId="5" applyNumberFormat="1" applyFont="1" applyFill="1" applyBorder="1" applyAlignment="1">
      <alignment vertical="center"/>
    </xf>
    <xf numFmtId="43" fontId="9" fillId="0" borderId="12" xfId="1" applyFont="1" applyFill="1" applyBorder="1" applyAlignment="1">
      <alignment vertical="center"/>
    </xf>
    <xf numFmtId="0" fontId="10" fillId="0" borderId="0" xfId="0" applyFont="1"/>
    <xf numFmtId="0" fontId="34" fillId="0" borderId="13" xfId="0" applyFont="1" applyBorder="1" applyAlignment="1">
      <alignment horizontal="center" vertical="center"/>
    </xf>
    <xf numFmtId="0" fontId="34" fillId="0" borderId="14" xfId="0" applyFont="1" applyBorder="1" applyAlignment="1">
      <alignment vertical="center"/>
    </xf>
    <xf numFmtId="167" fontId="10" fillId="3" borderId="14" xfId="5" applyNumberFormat="1" applyFont="1" applyFill="1" applyBorder="1" applyAlignment="1">
      <alignment wrapText="1"/>
    </xf>
    <xf numFmtId="43" fontId="10" fillId="3" borderId="15" xfId="5" applyFont="1" applyFill="1" applyBorder="1" applyAlignment="1">
      <alignment wrapText="1"/>
    </xf>
    <xf numFmtId="0" fontId="34" fillId="0" borderId="37" xfId="0" applyFont="1" applyBorder="1" applyAlignment="1">
      <alignment horizontal="center" vertical="center"/>
    </xf>
    <xf numFmtId="0" fontId="34" fillId="0" borderId="16" xfId="0" applyFont="1" applyBorder="1" applyAlignment="1">
      <alignment vertical="center"/>
    </xf>
    <xf numFmtId="167" fontId="10" fillId="3" borderId="16" xfId="5" applyNumberFormat="1" applyFont="1" applyFill="1" applyBorder="1" applyAlignment="1">
      <alignment wrapText="1"/>
    </xf>
    <xf numFmtId="43" fontId="10" fillId="3" borderId="38" xfId="5" applyFont="1" applyFill="1" applyBorder="1" applyAlignment="1">
      <alignment wrapText="1"/>
    </xf>
    <xf numFmtId="0" fontId="9" fillId="0" borderId="10" xfId="0" applyFont="1" applyBorder="1" applyAlignment="1">
      <alignment horizontal="center" vertical="center"/>
    </xf>
    <xf numFmtId="0" fontId="9" fillId="0" borderId="11" xfId="0" applyFont="1" applyBorder="1" applyAlignment="1">
      <alignment vertical="center"/>
    </xf>
    <xf numFmtId="167" fontId="9" fillId="0" borderId="11" xfId="5" applyNumberFormat="1" applyFont="1" applyBorder="1" applyAlignment="1">
      <alignment vertical="center"/>
    </xf>
    <xf numFmtId="43" fontId="9" fillId="0" borderId="12" xfId="1" applyFont="1" applyBorder="1" applyAlignment="1">
      <alignment vertical="center"/>
    </xf>
    <xf numFmtId="0" fontId="10" fillId="3" borderId="13" xfId="0" applyFont="1" applyFill="1" applyBorder="1" applyAlignment="1">
      <alignment horizontal="center" wrapText="1"/>
    </xf>
    <xf numFmtId="0" fontId="10" fillId="3" borderId="14" xfId="0" applyFont="1" applyFill="1" applyBorder="1" applyAlignment="1">
      <alignment wrapText="1"/>
    </xf>
    <xf numFmtId="0" fontId="10" fillId="3" borderId="17" xfId="0" applyFont="1" applyFill="1" applyBorder="1" applyAlignment="1">
      <alignment horizontal="center" wrapText="1"/>
    </xf>
    <xf numFmtId="0" fontId="10" fillId="3" borderId="18" xfId="0" applyFont="1" applyFill="1" applyBorder="1" applyAlignment="1">
      <alignment wrapText="1"/>
    </xf>
    <xf numFmtId="0" fontId="34" fillId="0" borderId="14" xfId="0" applyFont="1" applyBorder="1" applyAlignment="1">
      <alignment horizontal="left" vertical="center"/>
    </xf>
    <xf numFmtId="167" fontId="9" fillId="4" borderId="18" xfId="5" applyNumberFormat="1" applyFont="1" applyFill="1" applyBorder="1" applyAlignment="1">
      <alignment vertical="center"/>
    </xf>
    <xf numFmtId="43" fontId="9" fillId="4" borderId="19" xfId="1" applyFont="1" applyFill="1" applyBorder="1" applyAlignment="1">
      <alignment vertical="center"/>
    </xf>
    <xf numFmtId="3" fontId="62" fillId="0" borderId="8" xfId="0" applyNumberFormat="1" applyFont="1" applyBorder="1"/>
    <xf numFmtId="166" fontId="62" fillId="0" borderId="9" xfId="3" applyNumberFormat="1" applyFont="1" applyFill="1" applyBorder="1"/>
    <xf numFmtId="165" fontId="0" fillId="0" borderId="0" xfId="0" applyNumberFormat="1"/>
    <xf numFmtId="43" fontId="63" fillId="0" borderId="14" xfId="1" applyFont="1" applyBorder="1" applyAlignment="1">
      <alignment vertical="center"/>
    </xf>
    <xf numFmtId="189" fontId="66" fillId="2" borderId="18" xfId="1" applyNumberFormat="1" applyFont="1" applyFill="1" applyBorder="1" applyAlignment="1">
      <alignment vertical="center"/>
    </xf>
    <xf numFmtId="189" fontId="66" fillId="4" borderId="19" xfId="1" applyNumberFormat="1" applyFont="1" applyFill="1" applyBorder="1" applyAlignment="1">
      <alignment vertical="center"/>
    </xf>
    <xf numFmtId="189" fontId="66" fillId="2" borderId="19" xfId="1" applyNumberFormat="1" applyFont="1" applyFill="1" applyBorder="1" applyAlignment="1">
      <alignment vertical="center"/>
    </xf>
    <xf numFmtId="0" fontId="64" fillId="0" borderId="39" xfId="0" applyFont="1" applyBorder="1" applyAlignment="1">
      <alignment vertical="center" wrapText="1"/>
    </xf>
    <xf numFmtId="0" fontId="60" fillId="0" borderId="4" xfId="0" applyFont="1" applyBorder="1" applyAlignment="1">
      <alignment horizontal="left"/>
    </xf>
    <xf numFmtId="0" fontId="60" fillId="0" borderId="5" xfId="0" applyFont="1" applyBorder="1"/>
    <xf numFmtId="0" fontId="60" fillId="0" borderId="0" xfId="0" applyFont="1"/>
    <xf numFmtId="0" fontId="60" fillId="0" borderId="35" xfId="0" applyFont="1" applyBorder="1" applyAlignment="1">
      <alignment horizontal="left"/>
    </xf>
    <xf numFmtId="0" fontId="60" fillId="0" borderId="25" xfId="0" applyFont="1" applyBorder="1"/>
    <xf numFmtId="0" fontId="60" fillId="0" borderId="7" xfId="0" applyFont="1" applyBorder="1" applyAlignment="1">
      <alignment horizontal="left"/>
    </xf>
    <xf numFmtId="0" fontId="60" fillId="0" borderId="8" xfId="0" applyFont="1" applyBorder="1"/>
    <xf numFmtId="3" fontId="60" fillId="0" borderId="0" xfId="0" applyNumberFormat="1" applyFont="1"/>
    <xf numFmtId="0" fontId="68" fillId="0" borderId="0" xfId="0" applyFont="1" applyAlignment="1">
      <alignment horizontal="center" vertical="center" wrapText="1" shrinkToFit="1"/>
    </xf>
    <xf numFmtId="0" fontId="72" fillId="0" borderId="0" xfId="0" applyFont="1" applyAlignment="1">
      <alignment horizontal="left" vertical="center" wrapText="1"/>
    </xf>
    <xf numFmtId="0" fontId="71" fillId="0" borderId="0" xfId="0" applyFont="1" applyAlignment="1">
      <alignment horizontal="center"/>
    </xf>
    <xf numFmtId="0" fontId="61" fillId="0" borderId="0" xfId="0" applyFont="1" applyAlignment="1">
      <alignment horizontal="center"/>
    </xf>
    <xf numFmtId="0" fontId="68" fillId="0" borderId="0" xfId="0" applyFont="1" applyAlignment="1">
      <alignment horizontal="center"/>
    </xf>
    <xf numFmtId="0" fontId="65" fillId="0" borderId="0" xfId="0" applyFont="1" applyAlignment="1">
      <alignment horizontal="center"/>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9" fillId="0" borderId="0" xfId="0" applyFont="1" applyAlignment="1">
      <alignment horizontal="center"/>
    </xf>
    <xf numFmtId="0" fontId="66" fillId="2" borderId="17" xfId="0" applyFont="1" applyFill="1" applyBorder="1" applyAlignment="1">
      <alignment horizontal="center" vertical="center"/>
    </xf>
    <xf numFmtId="0" fontId="66" fillId="2"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Font="1" applyFill="1" applyAlignment="1">
      <alignment horizontal="center" vertical="center"/>
    </xf>
    <xf numFmtId="0" fontId="12" fillId="3" borderId="0" xfId="0" applyFont="1" applyFill="1" applyAlignment="1">
      <alignment horizontal="center"/>
    </xf>
    <xf numFmtId="43" fontId="64" fillId="0" borderId="14" xfId="1" applyNumberFormat="1" applyFont="1" applyBorder="1" applyAlignment="1">
      <alignment vertical="center"/>
    </xf>
  </cellXfs>
  <cellStyles count="210">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7000000}"/>
    <cellStyle name="Comma 2 2" xfId="38" xr:uid="{00000000-0005-0000-0000-000038000000}"/>
    <cellStyle name="Comma 2 2 2" xfId="39" xr:uid="{00000000-0005-0000-0000-000039000000}"/>
    <cellStyle name="Comma 2 2 3" xfId="4" xr:uid="{00000000-0005-0000-0000-00003A000000}"/>
    <cellStyle name="Comma 2 2 3 2" xfId="40" xr:uid="{00000000-0005-0000-0000-00003B000000}"/>
    <cellStyle name="Comma 2 2 4" xfId="41" xr:uid="{00000000-0005-0000-0000-00003C000000}"/>
    <cellStyle name="Comma 2 3" xfId="42" xr:uid="{00000000-0005-0000-0000-00003D000000}"/>
    <cellStyle name="Comma 2 4" xfId="43" xr:uid="{00000000-0005-0000-0000-00003E000000}"/>
    <cellStyle name="Comma 2 5" xfId="44" xr:uid="{00000000-0005-0000-0000-00003F000000}"/>
    <cellStyle name="Comma 3" xfId="45" xr:uid="{00000000-0005-0000-0000-000040000000}"/>
    <cellStyle name="Comma 3 2" xfId="46" xr:uid="{00000000-0005-0000-0000-000041000000}"/>
    <cellStyle name="Comma 3 3" xfId="47" xr:uid="{00000000-0005-0000-0000-000042000000}"/>
    <cellStyle name="Comma 3 4" xfId="48" xr:uid="{00000000-0005-0000-0000-000043000000}"/>
    <cellStyle name="Comma 4" xfId="5" xr:uid="{00000000-0005-0000-0000-000044000000}"/>
    <cellStyle name="Comma 4 2" xfId="49" xr:uid="{00000000-0005-0000-0000-000045000000}"/>
    <cellStyle name="Comma 5" xfId="36" xr:uid="{00000000-0005-0000-0000-000046000000}"/>
    <cellStyle name="Comma 6" xfId="204" xr:uid="{00000000-0005-0000-0000-000047000000}"/>
    <cellStyle name="Comma0" xfId="50" xr:uid="{00000000-0005-0000-0000-000048000000}"/>
    <cellStyle name="Currency0" xfId="51" xr:uid="{00000000-0005-0000-0000-000049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31" xfId="208" xr:uid="{00000000-0005-0000-0000-000094000000}"/>
    <cellStyle name="Normal 32" xfId="209" xr:uid="{00000000-0005-0000-0000-000095000000}"/>
    <cellStyle name="Normal 4" xfId="107" xr:uid="{00000000-0005-0000-0000-000096000000}"/>
    <cellStyle name="Normal 4 2" xfId="108" xr:uid="{00000000-0005-0000-0000-000097000000}"/>
    <cellStyle name="Normal 4 3" xfId="109" xr:uid="{00000000-0005-0000-0000-000098000000}"/>
    <cellStyle name="Normal 4 4" xfId="110" xr:uid="{00000000-0005-0000-0000-000099000000}"/>
    <cellStyle name="Normal 4 5" xfId="111" xr:uid="{00000000-0005-0000-0000-00009A000000}"/>
    <cellStyle name="Normal 5" xfId="112" xr:uid="{00000000-0005-0000-0000-00009B000000}"/>
    <cellStyle name="Normal 5 2" xfId="113" xr:uid="{00000000-0005-0000-0000-00009C000000}"/>
    <cellStyle name="Normal 5 3" xfId="114" xr:uid="{00000000-0005-0000-0000-00009D000000}"/>
    <cellStyle name="Normal 5 4" xfId="115" xr:uid="{00000000-0005-0000-0000-00009E000000}"/>
    <cellStyle name="Normal 5 5" xfId="116" xr:uid="{00000000-0005-0000-0000-00009F000000}"/>
    <cellStyle name="Normal 6" xfId="117" xr:uid="{00000000-0005-0000-0000-0000A0000000}"/>
    <cellStyle name="Normal 7" xfId="118" xr:uid="{00000000-0005-0000-0000-0000A1000000}"/>
    <cellStyle name="Normal 8" xfId="119" xr:uid="{00000000-0005-0000-0000-0000A2000000}"/>
    <cellStyle name="Normal 9" xfId="120" xr:uid="{00000000-0005-0000-0000-0000A3000000}"/>
    <cellStyle name="Normal1" xfId="121" xr:uid="{00000000-0005-0000-0000-0000A4000000}"/>
    <cellStyle name="Normal1 2" xfId="122" xr:uid="{00000000-0005-0000-0000-0000A5000000}"/>
    <cellStyle name="Normal1 3" xfId="123" xr:uid="{00000000-0005-0000-0000-0000A6000000}"/>
    <cellStyle name="Note 2" xfId="207" xr:uid="{00000000-0005-0000-0000-0000A7000000}"/>
    <cellStyle name="Output" xfId="172" builtinId="21" customBuiltin="1"/>
    <cellStyle name="Percent" xfId="2" builtinId="5"/>
    <cellStyle name="Percent 2" xfId="125" xr:uid="{00000000-0005-0000-0000-0000AA000000}"/>
    <cellStyle name="Percent 2 2" xfId="3" xr:uid="{00000000-0005-0000-0000-0000AB000000}"/>
    <cellStyle name="Percent 3" xfId="127" xr:uid="{00000000-0005-0000-0000-0000AC000000}"/>
    <cellStyle name="Percent 4" xfId="128" xr:uid="{00000000-0005-0000-0000-0000AD000000}"/>
    <cellStyle name="Percent 5" xfId="129" xr:uid="{00000000-0005-0000-0000-0000AE000000}"/>
    <cellStyle name="Percent 6" xfId="130" xr:uid="{00000000-0005-0000-0000-0000AF000000}"/>
    <cellStyle name="Percent 7" xfId="124" xr:uid="{00000000-0005-0000-0000-0000B0000000}"/>
    <cellStyle name="Style 1" xfId="131" xr:uid="{00000000-0005-0000-0000-0000B1000000}"/>
    <cellStyle name="Title" xfId="163" builtinId="15" customBuiltin="1"/>
    <cellStyle name="Total" xfId="178" builtinId="25" customBuiltin="1"/>
    <cellStyle name="Total 2" xfId="132" xr:uid="{00000000-0005-0000-0000-0000B4000000}"/>
    <cellStyle name="Total 3" xfId="133" xr:uid="{00000000-0005-0000-0000-0000B5000000}"/>
    <cellStyle name="Total 4" xfId="134" xr:uid="{00000000-0005-0000-0000-0000B6000000}"/>
    <cellStyle name="Total 5" xfId="135" xr:uid="{00000000-0005-0000-0000-0000B7000000}"/>
    <cellStyle name="Total 6" xfId="136" xr:uid="{00000000-0005-0000-0000-0000B8000000}"/>
    <cellStyle name="Total 7" xfId="137" xr:uid="{00000000-0005-0000-0000-0000B9000000}"/>
    <cellStyle name="Total 8" xfId="138" xr:uid="{00000000-0005-0000-0000-0000BA000000}"/>
    <cellStyle name="Total 9" xfId="139" xr:uid="{00000000-0005-0000-0000-0000BB000000}"/>
    <cellStyle name="Warning Text" xfId="176" builtinId="11" customBuiltin="1"/>
    <cellStyle name="xuan" xfId="140" xr:uid="{00000000-0005-0000-0000-0000BD000000}"/>
    <cellStyle name=" [0.00]_ Att. 1- Cover" xfId="141" xr:uid="{00000000-0005-0000-0000-0000BE000000}"/>
    <cellStyle name="_ Att. 1- Cover" xfId="142" xr:uid="{00000000-0005-0000-0000-0000BF000000}"/>
    <cellStyle name="?_ Att. 1- Cover" xfId="143" xr:uid="{00000000-0005-0000-0000-0000C0000000}"/>
    <cellStyle name="똿뗦먛귟 [0.00]_PRODUCT DETAIL Q1" xfId="144" xr:uid="{00000000-0005-0000-0000-0000C1000000}"/>
    <cellStyle name="똿뗦먛귟_PRODUCT DETAIL Q1" xfId="145" xr:uid="{00000000-0005-0000-0000-0000C2000000}"/>
    <cellStyle name="믅됞 [0.00]_PRODUCT DETAIL Q1" xfId="146" xr:uid="{00000000-0005-0000-0000-0000C3000000}"/>
    <cellStyle name="믅됞_PRODUCT DETAIL Q1" xfId="147" xr:uid="{00000000-0005-0000-0000-0000C4000000}"/>
    <cellStyle name="백분율_95" xfId="148" xr:uid="{00000000-0005-0000-0000-0000C5000000}"/>
    <cellStyle name="뷭?_BOOKSHIP" xfId="149" xr:uid="{00000000-0005-0000-0000-0000C6000000}"/>
    <cellStyle name="콤마 [0]_1202" xfId="150" xr:uid="{00000000-0005-0000-0000-0000C7000000}"/>
    <cellStyle name="콤마_1202" xfId="151" xr:uid="{00000000-0005-0000-0000-0000C8000000}"/>
    <cellStyle name="통화 [0]_1202" xfId="152" xr:uid="{00000000-0005-0000-0000-0000C9000000}"/>
    <cellStyle name="통화_1202" xfId="153" xr:uid="{00000000-0005-0000-0000-0000CA000000}"/>
    <cellStyle name="표준_(정보부문)월별인원계획" xfId="154" xr:uid="{00000000-0005-0000-0000-0000CB000000}"/>
    <cellStyle name="一般_00Q3902REV.1" xfId="155" xr:uid="{00000000-0005-0000-0000-0000CC000000}"/>
    <cellStyle name="千分位[0]_00Q3902REV.1" xfId="156" xr:uid="{00000000-0005-0000-0000-0000CD000000}"/>
    <cellStyle name="千分位_00Q3902REV.1" xfId="157" xr:uid="{00000000-0005-0000-0000-0000CE000000}"/>
    <cellStyle name="貨幣 [0]_00Q3902REV.1" xfId="158" xr:uid="{00000000-0005-0000-0000-0000CF000000}"/>
    <cellStyle name="貨幣[0]_BRE" xfId="159" xr:uid="{00000000-0005-0000-0000-0000D0000000}"/>
    <cellStyle name="貨幣_00Q3902REV.1" xfId="160" xr:uid="{00000000-0005-0000-0000-0000D1000000}"/>
  </cellStyles>
  <dxfs count="26">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opLeftCell="A8" workbookViewId="0">
      <selection activeCell="E21" sqref="E21"/>
    </sheetView>
  </sheetViews>
  <sheetFormatPr defaultColWidth="9.140625" defaultRowHeight="15"/>
  <cols>
    <col min="1" max="1" width="6.140625" style="53" customWidth="1"/>
    <col min="2" max="2" width="32.28515625" style="53" customWidth="1"/>
    <col min="3" max="3" width="16.5703125" style="53" customWidth="1"/>
    <col min="4" max="4" width="16.28515625" style="55" customWidth="1"/>
    <col min="5" max="5" width="16.28515625" style="56" customWidth="1"/>
    <col min="6" max="6" width="16.28515625" style="58" customWidth="1"/>
    <col min="7" max="9" width="9.140625" style="53"/>
    <col min="10" max="10" width="11" style="53" bestFit="1" customWidth="1"/>
    <col min="11" max="11" width="9.140625" style="53"/>
    <col min="12" max="12" width="15.5703125" style="53" customWidth="1"/>
    <col min="13" max="16384" width="9.140625" style="53"/>
  </cols>
  <sheetData>
    <row r="1" spans="1:12" hidden="1">
      <c r="A1" s="189" t="s">
        <v>270</v>
      </c>
      <c r="B1" s="189"/>
      <c r="C1" s="189"/>
      <c r="D1" s="189"/>
      <c r="E1" s="189"/>
      <c r="F1" s="189"/>
    </row>
    <row r="2" spans="1:12">
      <c r="A2" s="54"/>
      <c r="B2" s="54"/>
      <c r="C2" s="54"/>
      <c r="D2" s="54"/>
      <c r="E2" s="54"/>
      <c r="F2" s="54"/>
    </row>
    <row r="3" spans="1:12">
      <c r="A3" s="23" t="s">
        <v>0</v>
      </c>
      <c r="F3" s="57" t="s">
        <v>326</v>
      </c>
    </row>
    <row r="5" spans="1:12" ht="18.75">
      <c r="A5" s="186" t="s">
        <v>324</v>
      </c>
      <c r="B5" s="186"/>
      <c r="C5" s="186"/>
      <c r="D5" s="186"/>
      <c r="E5" s="186"/>
      <c r="F5" s="186"/>
    </row>
    <row r="6" spans="1:12" ht="18.75">
      <c r="A6" s="190"/>
      <c r="B6" s="190"/>
      <c r="C6" s="190"/>
      <c r="D6" s="190"/>
      <c r="E6" s="190"/>
      <c r="F6" s="190"/>
    </row>
    <row r="7" spans="1:12" ht="15.75" thickBot="1"/>
    <row r="8" spans="1:12" s="63" customFormat="1" ht="29.25" thickTop="1">
      <c r="A8" s="59" t="s">
        <v>1</v>
      </c>
      <c r="B8" s="60" t="s">
        <v>2</v>
      </c>
      <c r="C8" s="60" t="s">
        <v>3</v>
      </c>
      <c r="D8" s="61" t="s">
        <v>327</v>
      </c>
      <c r="E8" s="61" t="s">
        <v>325</v>
      </c>
      <c r="F8" s="62" t="s">
        <v>4</v>
      </c>
    </row>
    <row r="9" spans="1:12" s="180" customFormat="1">
      <c r="A9" s="178">
        <v>1</v>
      </c>
      <c r="B9" s="179" t="s">
        <v>5</v>
      </c>
      <c r="C9" s="66" t="s">
        <v>6</v>
      </c>
      <c r="D9" s="67">
        <v>13100</v>
      </c>
      <c r="E9" s="67">
        <v>14150</v>
      </c>
      <c r="F9" s="68">
        <f>E9/D9</f>
        <v>1.0801526717557253</v>
      </c>
      <c r="J9" s="185"/>
    </row>
    <row r="10" spans="1:12" s="180" customFormat="1">
      <c r="A10" s="178">
        <v>2</v>
      </c>
      <c r="B10" s="179" t="s">
        <v>7</v>
      </c>
      <c r="C10" s="66" t="s">
        <v>6</v>
      </c>
      <c r="D10" s="70">
        <v>19188.956802567965</v>
      </c>
      <c r="E10" s="70">
        <f>E11+E12+E13</f>
        <v>20524.483363159321</v>
      </c>
      <c r="F10" s="71">
        <f>E10/D10</f>
        <v>1.0695987058771548</v>
      </c>
      <c r="H10" s="85"/>
    </row>
    <row r="11" spans="1:12" s="69" customFormat="1">
      <c r="A11" s="64" t="s">
        <v>8</v>
      </c>
      <c r="B11" s="65" t="s">
        <v>9</v>
      </c>
      <c r="C11" s="66" t="s">
        <v>6</v>
      </c>
      <c r="D11" s="70">
        <v>9447.9592217799982</v>
      </c>
      <c r="E11" s="70">
        <f>'Thang 8 2024'!D27</f>
        <v>11998.534015790001</v>
      </c>
      <c r="F11" s="71">
        <f>E11/D11</f>
        <v>1.2699603940002477</v>
      </c>
    </row>
    <row r="12" spans="1:12" s="69" customFormat="1">
      <c r="A12" s="64" t="s">
        <v>10</v>
      </c>
      <c r="B12" s="65" t="s">
        <v>11</v>
      </c>
      <c r="C12" s="66" t="s">
        <v>6</v>
      </c>
      <c r="D12" s="70">
        <v>4977.0498985379691</v>
      </c>
      <c r="E12" s="70">
        <f>'Thang 8 2024'!F27</f>
        <v>5712.7388460693201</v>
      </c>
      <c r="F12" s="71">
        <f t="shared" ref="F12:F21" si="0">E12/D12</f>
        <v>1.1478162691813605</v>
      </c>
    </row>
    <row r="13" spans="1:12" s="69" customFormat="1">
      <c r="A13" s="64" t="s">
        <v>12</v>
      </c>
      <c r="B13" s="65" t="s">
        <v>13</v>
      </c>
      <c r="C13" s="66" t="s">
        <v>6</v>
      </c>
      <c r="D13" s="70">
        <v>4763.9476822499992</v>
      </c>
      <c r="E13" s="70">
        <f>'Thang 8 2024'!H27</f>
        <v>2813.2105012999991</v>
      </c>
      <c r="F13" s="71">
        <f t="shared" si="0"/>
        <v>0.5905208639846623</v>
      </c>
    </row>
    <row r="14" spans="1:12" s="69" customFormat="1">
      <c r="A14" s="178">
        <v>3</v>
      </c>
      <c r="B14" s="179" t="s">
        <v>14</v>
      </c>
      <c r="C14" s="66"/>
      <c r="D14" s="67"/>
      <c r="E14" s="67"/>
      <c r="F14" s="71" t="s">
        <v>282</v>
      </c>
      <c r="L14" s="172"/>
    </row>
    <row r="15" spans="1:12" s="69" customFormat="1">
      <c r="A15" s="64" t="s">
        <v>15</v>
      </c>
      <c r="B15" s="65" t="s">
        <v>16</v>
      </c>
      <c r="C15" s="66" t="s">
        <v>17</v>
      </c>
      <c r="D15" s="67">
        <v>2071</v>
      </c>
      <c r="E15" s="67">
        <f>'Thang 8 2024'!C27</f>
        <v>2247</v>
      </c>
      <c r="F15" s="71">
        <f t="shared" si="0"/>
        <v>1.084983099951714</v>
      </c>
      <c r="I15" s="78"/>
      <c r="L15" s="172"/>
    </row>
    <row r="16" spans="1:12" s="69" customFormat="1">
      <c r="A16" s="64" t="s">
        <v>18</v>
      </c>
      <c r="B16" s="65" t="s">
        <v>19</v>
      </c>
      <c r="C16" s="66" t="s">
        <v>20</v>
      </c>
      <c r="D16" s="67">
        <v>883</v>
      </c>
      <c r="E16" s="67">
        <f>'Thang 8 2024'!E27</f>
        <v>926</v>
      </c>
      <c r="F16" s="71">
        <f t="shared" si="0"/>
        <v>1.0486976217440545</v>
      </c>
      <c r="I16" s="98"/>
      <c r="L16" s="78"/>
    </row>
    <row r="17" spans="1:11" s="69" customFormat="1">
      <c r="A17" s="64" t="s">
        <v>21</v>
      </c>
      <c r="B17" s="65" t="s">
        <v>13</v>
      </c>
      <c r="C17" s="66" t="s">
        <v>20</v>
      </c>
      <c r="D17" s="67">
        <v>2381</v>
      </c>
      <c r="E17" s="67">
        <f>'Thang 8 2024'!G27</f>
        <v>2196</v>
      </c>
      <c r="F17" s="71">
        <f t="shared" si="0"/>
        <v>0.92230155396892066</v>
      </c>
    </row>
    <row r="18" spans="1:11" s="69" customFormat="1" ht="14.25" customHeight="1">
      <c r="A18" s="181">
        <v>4</v>
      </c>
      <c r="B18" s="182" t="s">
        <v>22</v>
      </c>
      <c r="C18" s="72"/>
      <c r="D18" s="73"/>
      <c r="E18" s="73"/>
      <c r="F18" s="74"/>
    </row>
    <row r="19" spans="1:11" s="69" customFormat="1" ht="14.25" customHeight="1">
      <c r="A19" s="64" t="s">
        <v>23</v>
      </c>
      <c r="B19" s="65" t="s">
        <v>24</v>
      </c>
      <c r="C19" s="66" t="s">
        <v>6</v>
      </c>
      <c r="D19" s="67">
        <v>167925</v>
      </c>
      <c r="E19" s="67">
        <v>189821</v>
      </c>
      <c r="F19" s="68">
        <f t="shared" si="0"/>
        <v>1.130391543843978</v>
      </c>
      <c r="H19" s="78"/>
      <c r="I19" s="56"/>
    </row>
    <row r="20" spans="1:11" s="69" customFormat="1" ht="14.25" customHeight="1">
      <c r="A20" s="64" t="s">
        <v>25</v>
      </c>
      <c r="B20" s="65" t="s">
        <v>26</v>
      </c>
      <c r="C20" s="66" t="s">
        <v>6</v>
      </c>
      <c r="D20" s="67">
        <v>166631</v>
      </c>
      <c r="E20" s="67">
        <v>188513</v>
      </c>
      <c r="F20" s="68">
        <f t="shared" si="0"/>
        <v>1.1313201025019355</v>
      </c>
      <c r="H20" s="78"/>
      <c r="I20" s="78"/>
      <c r="K20" s="78"/>
    </row>
    <row r="21" spans="1:11" s="69" customFormat="1" ht="15" customHeight="1" thickBot="1">
      <c r="A21" s="183">
        <v>5</v>
      </c>
      <c r="B21" s="184" t="s">
        <v>27</v>
      </c>
      <c r="C21" s="75" t="s">
        <v>6</v>
      </c>
      <c r="D21" s="170">
        <v>134253</v>
      </c>
      <c r="E21" s="170">
        <v>156984</v>
      </c>
      <c r="F21" s="171">
        <f t="shared" si="0"/>
        <v>1.1693146521865434</v>
      </c>
      <c r="K21" s="78"/>
    </row>
    <row r="22" spans="1:11" s="69" customFormat="1" ht="15.75" thickTop="1">
      <c r="A22" s="76"/>
      <c r="C22" s="77"/>
      <c r="D22" s="78"/>
      <c r="E22" s="56"/>
      <c r="F22" s="79"/>
    </row>
    <row r="23" spans="1:11" s="69" customFormat="1" ht="53.25" customHeight="1">
      <c r="A23" s="76"/>
      <c r="B23" s="80" t="s">
        <v>329</v>
      </c>
      <c r="C23" s="187" t="s">
        <v>331</v>
      </c>
      <c r="D23" s="187"/>
      <c r="E23" s="187"/>
      <c r="F23" s="187"/>
      <c r="J23" s="56"/>
    </row>
    <row r="24" spans="1:11" s="69" customFormat="1">
      <c r="A24" s="81" t="s">
        <v>28</v>
      </c>
      <c r="C24" s="82"/>
      <c r="D24" s="82"/>
      <c r="E24" s="56"/>
      <c r="F24" s="83"/>
      <c r="I24" s="98"/>
    </row>
    <row r="25" spans="1:11" s="69" customFormat="1" ht="16.5">
      <c r="B25" s="76" t="s">
        <v>328</v>
      </c>
      <c r="D25" s="56"/>
      <c r="E25" s="56"/>
      <c r="F25" s="1"/>
    </row>
    <row r="26" spans="1:11" s="69" customFormat="1" ht="16.5">
      <c r="B26" s="76"/>
      <c r="D26" s="84"/>
      <c r="E26" s="85"/>
      <c r="F26" s="1"/>
    </row>
    <row r="27" spans="1:11" s="69" customFormat="1" hidden="1">
      <c r="A27" s="188" t="s">
        <v>29</v>
      </c>
      <c r="B27" s="188"/>
      <c r="D27" s="86"/>
      <c r="E27" s="87"/>
      <c r="F27" s="88"/>
    </row>
    <row r="28" spans="1:11" s="69" customFormat="1" hidden="1">
      <c r="B28" s="76" t="s">
        <v>30</v>
      </c>
      <c r="C28" s="69" t="s">
        <v>31</v>
      </c>
      <c r="D28" s="56"/>
      <c r="E28" s="86"/>
      <c r="F28" s="89"/>
    </row>
    <row r="29" spans="1:11" hidden="1">
      <c r="A29" s="69"/>
      <c r="B29" s="69" t="s">
        <v>32</v>
      </c>
      <c r="C29" s="69" t="s">
        <v>33</v>
      </c>
      <c r="D29" s="86"/>
      <c r="E29" s="90"/>
      <c r="F29" s="91"/>
    </row>
    <row r="30" spans="1:11" hidden="1">
      <c r="B30" s="53" t="s">
        <v>34</v>
      </c>
      <c r="C30" s="92">
        <v>14716</v>
      </c>
      <c r="D30" s="90"/>
      <c r="E30" s="93"/>
      <c r="F30" s="94"/>
    </row>
    <row r="31" spans="1:11" hidden="1">
      <c r="D31" s="95"/>
      <c r="E31" s="93"/>
      <c r="F31" s="96"/>
    </row>
    <row r="32" spans="1:11" hidden="1"/>
    <row r="33" spans="6:6" hidden="1"/>
    <row r="36" spans="6:6">
      <c r="F36" s="97"/>
    </row>
  </sheetData>
  <mergeCells count="5">
    <mergeCell ref="A5:F5"/>
    <mergeCell ref="C23:F23"/>
    <mergeCell ref="A27:B27"/>
    <mergeCell ref="A1:F1"/>
    <mergeCell ref="A6:F6"/>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5"/>
  <sheetViews>
    <sheetView showZeros="0" tabSelected="1" topLeftCell="A26" zoomScaleNormal="100" workbookViewId="0">
      <selection activeCell="I62" sqref="I62"/>
    </sheetView>
  </sheetViews>
  <sheetFormatPr defaultColWidth="8.7109375" defaultRowHeight="15"/>
  <cols>
    <col min="1" max="1" width="4.85546875" style="46" customWidth="1"/>
    <col min="2" max="2" width="44.140625" style="22" customWidth="1"/>
    <col min="3" max="3" width="10.28515625" style="24" customWidth="1"/>
    <col min="4" max="4" width="14.28515625" style="25" customWidth="1"/>
    <col min="5" max="5" width="10.7109375" style="24" customWidth="1"/>
    <col min="6" max="6" width="12.28515625" style="25" customWidth="1"/>
    <col min="7" max="7" width="11.140625" style="24" bestFit="1" customWidth="1"/>
    <col min="8" max="8" width="12.85546875" style="25" bestFit="1" customWidth="1"/>
    <col min="9" max="9" width="13.140625" style="25" customWidth="1"/>
    <col min="10" max="10" width="13.85546875" style="25" hidden="1" customWidth="1"/>
    <col min="11" max="11" width="12.42578125" style="101" customWidth="1"/>
    <col min="12" max="16384" width="8.7109375" style="22"/>
  </cols>
  <sheetData>
    <row r="1" spans="1:11" hidden="1">
      <c r="A1" s="189" t="s">
        <v>271</v>
      </c>
      <c r="B1" s="189"/>
      <c r="C1" s="189"/>
      <c r="D1" s="189"/>
      <c r="E1" s="189"/>
      <c r="F1" s="189"/>
      <c r="G1" s="189"/>
      <c r="H1" s="189"/>
      <c r="I1" s="189"/>
      <c r="J1" s="189"/>
      <c r="K1" s="189"/>
    </row>
    <row r="2" spans="1:11" hidden="1"/>
    <row r="3" spans="1:11">
      <c r="A3" s="23" t="s">
        <v>35</v>
      </c>
      <c r="G3" s="26"/>
      <c r="H3" s="27"/>
      <c r="I3" s="27"/>
      <c r="J3" s="27"/>
      <c r="K3" s="102"/>
    </row>
    <row r="5" spans="1:11" ht="15.75">
      <c r="A5" s="194" t="s">
        <v>319</v>
      </c>
      <c r="B5" s="194"/>
      <c r="C5" s="194"/>
      <c r="D5" s="194"/>
      <c r="E5" s="194"/>
      <c r="F5" s="194"/>
      <c r="G5" s="194"/>
      <c r="H5" s="194"/>
      <c r="I5" s="194"/>
      <c r="J5" s="194"/>
      <c r="K5" s="194"/>
    </row>
    <row r="6" spans="1:11">
      <c r="A6" s="191" t="s">
        <v>320</v>
      </c>
      <c r="B6" s="191"/>
      <c r="C6" s="191"/>
      <c r="D6" s="191"/>
      <c r="E6" s="191"/>
      <c r="F6" s="191"/>
      <c r="G6" s="191"/>
      <c r="H6" s="191"/>
      <c r="I6" s="191"/>
      <c r="J6" s="191"/>
      <c r="K6" s="191"/>
    </row>
    <row r="8" spans="1:11" s="32" customFormat="1" ht="54.6" customHeight="1">
      <c r="A8" s="28" t="s">
        <v>1</v>
      </c>
      <c r="B8" s="29" t="s">
        <v>36</v>
      </c>
      <c r="C8" s="30" t="s">
        <v>37</v>
      </c>
      <c r="D8" s="31" t="s">
        <v>38</v>
      </c>
      <c r="E8" s="30" t="s">
        <v>39</v>
      </c>
      <c r="F8" s="31" t="s">
        <v>40</v>
      </c>
      <c r="G8" s="30" t="s">
        <v>41</v>
      </c>
      <c r="H8" s="31" t="s">
        <v>42</v>
      </c>
      <c r="I8" s="31" t="s">
        <v>43</v>
      </c>
      <c r="J8" s="103" t="s">
        <v>332</v>
      </c>
      <c r="K8" s="104" t="s">
        <v>287</v>
      </c>
    </row>
    <row r="9" spans="1:11" s="37" customFormat="1" ht="14.25" customHeight="1">
      <c r="A9" s="33">
        <v>1</v>
      </c>
      <c r="B9" s="34" t="s">
        <v>45</v>
      </c>
      <c r="C9" s="35">
        <v>771</v>
      </c>
      <c r="D9" s="36">
        <v>8535.3058598299995</v>
      </c>
      <c r="E9" s="35">
        <v>612</v>
      </c>
      <c r="F9" s="36">
        <v>5070.9973299731255</v>
      </c>
      <c r="G9" s="35">
        <v>331</v>
      </c>
      <c r="H9" s="36">
        <v>559.08414832999995</v>
      </c>
      <c r="I9" s="36">
        <f t="shared" ref="I9:I26" si="0">D9+F9+H9</f>
        <v>14165.387338133125</v>
      </c>
      <c r="J9" s="36">
        <v>13193.110190769687</v>
      </c>
      <c r="K9" s="105">
        <f t="shared" ref="K9:K26" si="1">I9/J9*100</f>
        <v>107.36958255714164</v>
      </c>
    </row>
    <row r="10" spans="1:11" s="37" customFormat="1" ht="14.25" customHeight="1">
      <c r="A10" s="33">
        <v>2</v>
      </c>
      <c r="B10" s="34" t="s">
        <v>47</v>
      </c>
      <c r="C10" s="35">
        <v>53</v>
      </c>
      <c r="D10" s="36">
        <v>2396.2396561299997</v>
      </c>
      <c r="E10" s="35">
        <v>35</v>
      </c>
      <c r="F10" s="36">
        <v>153.31363999999999</v>
      </c>
      <c r="G10" s="35">
        <v>57</v>
      </c>
      <c r="H10" s="36">
        <v>811.81334585999991</v>
      </c>
      <c r="I10" s="36">
        <f t="shared" si="0"/>
        <v>3361.3666419899996</v>
      </c>
      <c r="J10" s="36">
        <v>1892.1682938800002</v>
      </c>
      <c r="K10" s="105">
        <f t="shared" si="1"/>
        <v>177.6462829898351</v>
      </c>
    </row>
    <row r="11" spans="1:11" s="37" customFormat="1" ht="14.25" customHeight="1">
      <c r="A11" s="33">
        <v>3</v>
      </c>
      <c r="B11" s="34" t="s">
        <v>46</v>
      </c>
      <c r="C11" s="35">
        <v>791</v>
      </c>
      <c r="D11" s="36">
        <v>457.19889069000004</v>
      </c>
      <c r="E11" s="35">
        <v>118</v>
      </c>
      <c r="F11" s="36">
        <v>164.10433866874999</v>
      </c>
      <c r="G11" s="35">
        <v>921</v>
      </c>
      <c r="H11" s="36">
        <v>223.61420734000001</v>
      </c>
      <c r="I11" s="36">
        <f t="shared" si="0"/>
        <v>844.91743669875007</v>
      </c>
      <c r="J11" s="36">
        <v>699.67581018578107</v>
      </c>
      <c r="K11" s="105">
        <f t="shared" si="1"/>
        <v>120.75841759834512</v>
      </c>
    </row>
    <row r="12" spans="1:11" s="37" customFormat="1" ht="14.25" customHeight="1">
      <c r="A12" s="33">
        <v>4</v>
      </c>
      <c r="B12" s="34" t="s">
        <v>48</v>
      </c>
      <c r="C12" s="35">
        <v>249</v>
      </c>
      <c r="D12" s="36">
        <v>89.568255769999993</v>
      </c>
      <c r="E12" s="35">
        <v>44</v>
      </c>
      <c r="F12" s="36">
        <v>83.999263270624994</v>
      </c>
      <c r="G12" s="35">
        <v>353</v>
      </c>
      <c r="H12" s="36">
        <v>588.33989787999997</v>
      </c>
      <c r="I12" s="36">
        <f t="shared" si="0"/>
        <v>761.90741692062488</v>
      </c>
      <c r="J12" s="36">
        <v>704.55466619875006</v>
      </c>
      <c r="K12" s="105">
        <f t="shared" si="1"/>
        <v>108.14028399404512</v>
      </c>
    </row>
    <row r="13" spans="1:11" s="37" customFormat="1" ht="14.25" customHeight="1">
      <c r="A13" s="33">
        <v>5</v>
      </c>
      <c r="B13" s="34" t="s">
        <v>50</v>
      </c>
      <c r="C13" s="35">
        <v>68</v>
      </c>
      <c r="D13" s="36">
        <v>240.922742</v>
      </c>
      <c r="E13" s="35">
        <v>10</v>
      </c>
      <c r="F13" s="36">
        <v>40.278176219999999</v>
      </c>
      <c r="G13" s="35">
        <v>93</v>
      </c>
      <c r="H13" s="36">
        <v>209.08854383000002</v>
      </c>
      <c r="I13" s="36">
        <f t="shared" si="0"/>
        <v>490.28946205</v>
      </c>
      <c r="J13" s="36">
        <v>266.36077926999997</v>
      </c>
      <c r="K13" s="105">
        <f t="shared" si="1"/>
        <v>184.06969051288587</v>
      </c>
    </row>
    <row r="14" spans="1:11" s="37" customFormat="1" ht="14.25" customHeight="1">
      <c r="A14" s="33">
        <v>6</v>
      </c>
      <c r="B14" s="34" t="s">
        <v>44</v>
      </c>
      <c r="C14" s="35">
        <v>2</v>
      </c>
      <c r="D14" s="36">
        <v>118.00064751000001</v>
      </c>
      <c r="E14" s="35">
        <v>1</v>
      </c>
      <c r="F14" s="36">
        <v>12.507999999999999</v>
      </c>
      <c r="G14" s="35">
        <v>8</v>
      </c>
      <c r="H14" s="36">
        <v>65.030645379999996</v>
      </c>
      <c r="I14" s="36">
        <f t="shared" si="0"/>
        <v>195.53929289000001</v>
      </c>
      <c r="J14" s="36">
        <v>127.89881255</v>
      </c>
      <c r="K14" s="105">
        <f t="shared" si="1"/>
        <v>152.88593302111937</v>
      </c>
    </row>
    <row r="15" spans="1:11" s="37" customFormat="1" ht="14.25" customHeight="1">
      <c r="A15" s="33">
        <v>7</v>
      </c>
      <c r="B15" s="34" t="s">
        <v>61</v>
      </c>
      <c r="C15" s="35">
        <v>3</v>
      </c>
      <c r="D15" s="36">
        <v>0.49959999999999999</v>
      </c>
      <c r="E15" s="35">
        <v>3</v>
      </c>
      <c r="F15" s="36">
        <v>163</v>
      </c>
      <c r="G15" s="35">
        <v>7</v>
      </c>
      <c r="H15" s="36">
        <v>0.54273108999999997</v>
      </c>
      <c r="I15" s="36">
        <f t="shared" si="0"/>
        <v>164.04233108999998</v>
      </c>
      <c r="J15" s="36">
        <v>43.780820370000001</v>
      </c>
      <c r="K15" s="105">
        <f t="shared" si="1"/>
        <v>374.68994345845323</v>
      </c>
    </row>
    <row r="16" spans="1:11" s="37" customFormat="1" ht="14.25" customHeight="1">
      <c r="A16" s="33">
        <v>8</v>
      </c>
      <c r="B16" s="34" t="s">
        <v>51</v>
      </c>
      <c r="C16" s="35">
        <v>4</v>
      </c>
      <c r="D16" s="36">
        <v>3.9866450000000002</v>
      </c>
      <c r="E16" s="35">
        <v>1</v>
      </c>
      <c r="F16" s="36">
        <v>0.06</v>
      </c>
      <c r="G16" s="35">
        <v>12</v>
      </c>
      <c r="H16" s="36">
        <v>104.23670159</v>
      </c>
      <c r="I16" s="36">
        <f t="shared" si="0"/>
        <v>108.28334658999999</v>
      </c>
      <c r="J16" s="36">
        <v>1535.0700722500001</v>
      </c>
      <c r="K16" s="105">
        <f t="shared" si="1"/>
        <v>7.0539676688039208</v>
      </c>
    </row>
    <row r="17" spans="1:11" s="37" customFormat="1" ht="14.25" customHeight="1">
      <c r="A17" s="33">
        <v>9</v>
      </c>
      <c r="B17" s="34" t="s">
        <v>54</v>
      </c>
      <c r="C17" s="35">
        <v>154</v>
      </c>
      <c r="D17" s="36">
        <v>26.891517220000001</v>
      </c>
      <c r="E17" s="35">
        <v>31</v>
      </c>
      <c r="F17" s="36">
        <v>48.660987124999998</v>
      </c>
      <c r="G17" s="35">
        <v>159</v>
      </c>
      <c r="H17" s="36">
        <v>29.727761919999999</v>
      </c>
      <c r="I17" s="36">
        <f t="shared" si="0"/>
        <v>105.28026626499999</v>
      </c>
      <c r="J17" s="36">
        <v>333.44228603624993</v>
      </c>
      <c r="K17" s="105">
        <f t="shared" si="1"/>
        <v>31.573759740105228</v>
      </c>
    </row>
    <row r="18" spans="1:11" s="37" customFormat="1" ht="14.25" customHeight="1">
      <c r="A18" s="33">
        <v>10</v>
      </c>
      <c r="B18" s="34" t="s">
        <v>49</v>
      </c>
      <c r="C18" s="35">
        <v>30</v>
      </c>
      <c r="D18" s="36">
        <v>20.217789570000001</v>
      </c>
      <c r="E18" s="35">
        <v>13</v>
      </c>
      <c r="F18" s="36">
        <v>17.752533689941405</v>
      </c>
      <c r="G18" s="35">
        <v>115</v>
      </c>
      <c r="H18" s="36">
        <v>45.454065350000008</v>
      </c>
      <c r="I18" s="36">
        <f t="shared" si="0"/>
        <v>83.424388609941417</v>
      </c>
      <c r="J18" s="36">
        <v>71.702308000000016</v>
      </c>
      <c r="K18" s="105">
        <f t="shared" si="1"/>
        <v>116.34826121627968</v>
      </c>
    </row>
    <row r="19" spans="1:11" s="37" customFormat="1" ht="14.25" customHeight="1">
      <c r="A19" s="33">
        <v>11</v>
      </c>
      <c r="B19" s="34" t="s">
        <v>56</v>
      </c>
      <c r="C19" s="35">
        <v>46</v>
      </c>
      <c r="D19" s="36">
        <v>18.834158329999998</v>
      </c>
      <c r="E19" s="35">
        <v>14</v>
      </c>
      <c r="F19" s="36">
        <v>3.8186110000000002</v>
      </c>
      <c r="G19" s="35">
        <v>42</v>
      </c>
      <c r="H19" s="36">
        <v>44.735753270000004</v>
      </c>
      <c r="I19" s="36">
        <f t="shared" si="0"/>
        <v>67.388522600000002</v>
      </c>
      <c r="J19" s="36">
        <v>37.101838748124997</v>
      </c>
      <c r="K19" s="105">
        <f t="shared" si="1"/>
        <v>181.63122064511046</v>
      </c>
    </row>
    <row r="20" spans="1:11" s="37" customFormat="1" ht="14.25" customHeight="1">
      <c r="A20" s="33">
        <v>12</v>
      </c>
      <c r="B20" s="34" t="s">
        <v>52</v>
      </c>
      <c r="C20" s="35">
        <v>34</v>
      </c>
      <c r="D20" s="36">
        <v>17.561575999999999</v>
      </c>
      <c r="E20" s="35">
        <v>27</v>
      </c>
      <c r="F20" s="36">
        <v>30.582453181874989</v>
      </c>
      <c r="G20" s="35">
        <v>48</v>
      </c>
      <c r="H20" s="36">
        <v>20.99365834</v>
      </c>
      <c r="I20" s="36">
        <f t="shared" si="0"/>
        <v>69.13768752187498</v>
      </c>
      <c r="J20" s="36">
        <v>157.75164353312502</v>
      </c>
      <c r="K20" s="105">
        <f t="shared" si="1"/>
        <v>43.826920578077718</v>
      </c>
    </row>
    <row r="21" spans="1:11" s="37" customFormat="1" ht="14.25" customHeight="1">
      <c r="A21" s="33">
        <v>13</v>
      </c>
      <c r="B21" s="38" t="s">
        <v>53</v>
      </c>
      <c r="C21" s="35">
        <v>8</v>
      </c>
      <c r="D21" s="36">
        <v>45.455542389999998</v>
      </c>
      <c r="E21" s="35">
        <v>5</v>
      </c>
      <c r="F21" s="36">
        <v>25.422198999999999</v>
      </c>
      <c r="G21" s="35">
        <v>8</v>
      </c>
      <c r="H21" s="36">
        <v>2.6869590699999999</v>
      </c>
      <c r="I21" s="36">
        <f t="shared" si="0"/>
        <v>73.564700459999997</v>
      </c>
      <c r="J21" s="36">
        <v>24.243238220000002</v>
      </c>
      <c r="K21" s="105">
        <f t="shared" si="1"/>
        <v>303.44420078053417</v>
      </c>
    </row>
    <row r="22" spans="1:11" s="37" customFormat="1" ht="14.25" customHeight="1">
      <c r="A22" s="33">
        <v>14</v>
      </c>
      <c r="B22" s="34" t="s">
        <v>55</v>
      </c>
      <c r="C22" s="35">
        <v>25</v>
      </c>
      <c r="D22" s="36">
        <v>18.790476899999998</v>
      </c>
      <c r="E22" s="35">
        <v>6</v>
      </c>
      <c r="F22" s="36">
        <v>6.3195465000000004</v>
      </c>
      <c r="G22" s="35">
        <v>24</v>
      </c>
      <c r="H22" s="36">
        <v>4.9890119299999993</v>
      </c>
      <c r="I22" s="36">
        <f t="shared" si="0"/>
        <v>30.09903533</v>
      </c>
      <c r="J22" s="36">
        <v>26.894407906250002</v>
      </c>
      <c r="K22" s="105">
        <f t="shared" si="1"/>
        <v>111.91559016625637</v>
      </c>
    </row>
    <row r="23" spans="1:11" s="37" customFormat="1" ht="14.25" customHeight="1">
      <c r="A23" s="33">
        <v>15</v>
      </c>
      <c r="B23" s="34" t="s">
        <v>58</v>
      </c>
      <c r="C23" s="35">
        <v>2</v>
      </c>
      <c r="D23" s="36">
        <v>2.0002039200000001</v>
      </c>
      <c r="E23" s="35">
        <v>2</v>
      </c>
      <c r="F23" s="36">
        <v>0.75862099999999999</v>
      </c>
      <c r="G23" s="35">
        <v>10</v>
      </c>
      <c r="H23" s="36">
        <v>91.846446799999995</v>
      </c>
      <c r="I23" s="36">
        <f t="shared" si="0"/>
        <v>94.60527171999999</v>
      </c>
      <c r="J23" s="36">
        <v>4.9005185600000001</v>
      </c>
      <c r="K23" s="105">
        <f t="shared" si="1"/>
        <v>1930.515527320031</v>
      </c>
    </row>
    <row r="24" spans="1:11" s="37" customFormat="1" ht="14.25" customHeight="1">
      <c r="A24" s="33">
        <v>16</v>
      </c>
      <c r="B24" s="18" t="s">
        <v>60</v>
      </c>
      <c r="C24" s="35">
        <v>5</v>
      </c>
      <c r="D24" s="36">
        <v>6.4412705299999997</v>
      </c>
      <c r="E24" s="35">
        <v>0</v>
      </c>
      <c r="F24" s="36">
        <v>0</v>
      </c>
      <c r="G24" s="35">
        <v>4</v>
      </c>
      <c r="H24" s="36">
        <v>5.5318002399999999</v>
      </c>
      <c r="I24" s="36">
        <f t="shared" si="0"/>
        <v>11.97307077</v>
      </c>
      <c r="J24" s="36">
        <v>9.67243034</v>
      </c>
      <c r="K24" s="105">
        <f t="shared" si="1"/>
        <v>123.7855466426652</v>
      </c>
    </row>
    <row r="25" spans="1:11" s="37" customFormat="1" ht="14.25" customHeight="1">
      <c r="A25" s="33">
        <v>17</v>
      </c>
      <c r="B25" s="177" t="s">
        <v>59</v>
      </c>
      <c r="C25" s="35">
        <v>1</v>
      </c>
      <c r="D25" s="36">
        <v>0.59450499999999995</v>
      </c>
      <c r="E25" s="35">
        <v>1</v>
      </c>
      <c r="F25" s="36">
        <v>0.22500000000000001</v>
      </c>
      <c r="G25" s="35">
        <v>2</v>
      </c>
      <c r="H25" s="36">
        <v>1.9948380800000001</v>
      </c>
      <c r="I25" s="36">
        <f t="shared" si="0"/>
        <v>2.81434308</v>
      </c>
      <c r="J25" s="36">
        <v>0.200791</v>
      </c>
      <c r="K25" s="105">
        <f t="shared" si="1"/>
        <v>1401.6281008610945</v>
      </c>
    </row>
    <row r="26" spans="1:11" s="37" customFormat="1" ht="14.25" customHeight="1">
      <c r="A26" s="33">
        <v>18</v>
      </c>
      <c r="B26" s="34" t="s">
        <v>57</v>
      </c>
      <c r="C26" s="35">
        <v>1</v>
      </c>
      <c r="D26" s="36">
        <v>2.4679E-2</v>
      </c>
      <c r="E26" s="35">
        <v>3</v>
      </c>
      <c r="F26" s="36">
        <v>-109.06185355999756</v>
      </c>
      <c r="G26" s="35">
        <v>2</v>
      </c>
      <c r="H26" s="36">
        <v>3.4999850000000001</v>
      </c>
      <c r="I26" s="36">
        <f t="shared" si="0"/>
        <v>-105.53718955999756</v>
      </c>
      <c r="J26" s="36">
        <v>60.42789475</v>
      </c>
      <c r="K26" s="105">
        <f t="shared" si="1"/>
        <v>-174.64978714982877</v>
      </c>
    </row>
    <row r="27" spans="1:11" s="41" customFormat="1" ht="14.25" customHeight="1">
      <c r="A27" s="195" t="s">
        <v>62</v>
      </c>
      <c r="B27" s="196"/>
      <c r="C27" s="39">
        <f t="shared" ref="C27:I27" si="2">SUM(C9:C26)</f>
        <v>2247</v>
      </c>
      <c r="D27" s="40">
        <f t="shared" si="2"/>
        <v>11998.534015790001</v>
      </c>
      <c r="E27" s="39">
        <f t="shared" si="2"/>
        <v>926</v>
      </c>
      <c r="F27" s="40">
        <f t="shared" si="2"/>
        <v>5712.7388460693201</v>
      </c>
      <c r="G27" s="39">
        <f t="shared" si="2"/>
        <v>2196</v>
      </c>
      <c r="H27" s="40">
        <f t="shared" si="2"/>
        <v>2813.2105012999991</v>
      </c>
      <c r="I27" s="40">
        <f t="shared" si="2"/>
        <v>20524.483363159321</v>
      </c>
      <c r="J27" s="137"/>
      <c r="K27" s="174">
        <f>I27/'thang 8'!D10*100</f>
        <v>106.95987058771547</v>
      </c>
    </row>
    <row r="28" spans="1:11" s="45" customFormat="1" ht="14.25" customHeight="1">
      <c r="A28" s="42"/>
      <c r="B28" s="42"/>
      <c r="C28" s="43"/>
      <c r="D28" s="44"/>
      <c r="E28" s="43"/>
      <c r="F28" s="44"/>
      <c r="G28" s="43"/>
      <c r="H28" s="44"/>
      <c r="I28" s="44"/>
      <c r="J28" s="106"/>
      <c r="K28" s="107"/>
    </row>
    <row r="29" spans="1:11" ht="15.75">
      <c r="A29" s="194" t="s">
        <v>321</v>
      </c>
      <c r="B29" s="194"/>
      <c r="C29" s="194"/>
      <c r="D29" s="194"/>
      <c r="E29" s="194"/>
      <c r="F29" s="194"/>
      <c r="G29" s="194"/>
      <c r="H29" s="194"/>
      <c r="I29" s="194"/>
      <c r="J29" s="194"/>
      <c r="K29" s="194"/>
    </row>
    <row r="30" spans="1:11">
      <c r="A30" s="191" t="str">
        <f>A6</f>
        <v>Tính từ 01/01/2024 đến 31/08/2024</v>
      </c>
      <c r="B30" s="191"/>
      <c r="C30" s="191"/>
      <c r="D30" s="191"/>
      <c r="E30" s="191"/>
      <c r="F30" s="191"/>
      <c r="G30" s="191"/>
      <c r="H30" s="191"/>
      <c r="I30" s="191"/>
      <c r="J30" s="191"/>
      <c r="K30" s="191"/>
    </row>
    <row r="32" spans="1:11" s="32" customFormat="1" ht="51">
      <c r="A32" s="28" t="s">
        <v>1</v>
      </c>
      <c r="B32" s="31" t="s">
        <v>63</v>
      </c>
      <c r="C32" s="31" t="s">
        <v>37</v>
      </c>
      <c r="D32" s="31" t="s">
        <v>38</v>
      </c>
      <c r="E32" s="31" t="s">
        <v>39</v>
      </c>
      <c r="F32" s="31" t="s">
        <v>40</v>
      </c>
      <c r="G32" s="31" t="s">
        <v>41</v>
      </c>
      <c r="H32" s="31" t="s">
        <v>42</v>
      </c>
      <c r="I32" s="31" t="s">
        <v>43</v>
      </c>
      <c r="J32" s="103" t="s">
        <v>332</v>
      </c>
      <c r="K32" s="104" t="s">
        <v>287</v>
      </c>
    </row>
    <row r="33" spans="1:11" s="37" customFormat="1">
      <c r="A33" s="47">
        <v>1</v>
      </c>
      <c r="B33" s="48" t="s">
        <v>64</v>
      </c>
      <c r="C33" s="35">
        <v>314</v>
      </c>
      <c r="D33" s="36">
        <v>4661.2859173799989</v>
      </c>
      <c r="E33" s="35">
        <v>103</v>
      </c>
      <c r="F33" s="36">
        <v>1528.1682075624999</v>
      </c>
      <c r="G33" s="35">
        <v>218</v>
      </c>
      <c r="H33" s="36">
        <v>600.56042243000002</v>
      </c>
      <c r="I33" s="36">
        <f>D33+F33+H33</f>
        <v>6790.0145473724988</v>
      </c>
      <c r="J33" s="36">
        <v>3869.3752682543754</v>
      </c>
      <c r="K33" s="105">
        <f t="shared" ref="K33" si="3">I33/J33*100</f>
        <v>175.48090005846697</v>
      </c>
    </row>
    <row r="34" spans="1:11" s="37" customFormat="1">
      <c r="A34" s="47">
        <v>2</v>
      </c>
      <c r="B34" s="49" t="s">
        <v>66</v>
      </c>
      <c r="C34" s="35">
        <v>174</v>
      </c>
      <c r="D34" s="36">
        <v>1240.2302887999999</v>
      </c>
      <c r="E34" s="35">
        <v>101</v>
      </c>
      <c r="F34" s="36">
        <v>469.92007923124999</v>
      </c>
      <c r="G34" s="35">
        <v>140</v>
      </c>
      <c r="H34" s="36">
        <v>808.91624505999971</v>
      </c>
      <c r="I34" s="36">
        <f t="shared" ref="I33:I64" si="4">D34+F34+H34</f>
        <v>2519.0666130912496</v>
      </c>
      <c r="J34" s="36">
        <v>2788.0642606643751</v>
      </c>
      <c r="K34" s="105">
        <f t="shared" ref="K34:K96" si="5">I34/J34*100</f>
        <v>90.35181321434014</v>
      </c>
    </row>
    <row r="35" spans="1:11" s="37" customFormat="1">
      <c r="A35" s="47">
        <v>3</v>
      </c>
      <c r="B35" s="48" t="s">
        <v>69</v>
      </c>
      <c r="C35" s="35">
        <v>236</v>
      </c>
      <c r="D35" s="36">
        <v>1408.0450189999999</v>
      </c>
      <c r="E35" s="35">
        <v>98</v>
      </c>
      <c r="F35" s="36">
        <v>913.20962474999999</v>
      </c>
      <c r="G35" s="35">
        <v>59</v>
      </c>
      <c r="H35" s="36">
        <v>82.391099210000007</v>
      </c>
      <c r="I35" s="36">
        <f t="shared" si="4"/>
        <v>2403.64574296</v>
      </c>
      <c r="J35" s="36">
        <v>1672.4215064100001</v>
      </c>
      <c r="K35" s="105">
        <f t="shared" si="5"/>
        <v>143.72248465756917</v>
      </c>
    </row>
    <row r="36" spans="1:11" s="37" customFormat="1">
      <c r="A36" s="47">
        <v>4</v>
      </c>
      <c r="B36" s="48" t="s">
        <v>65</v>
      </c>
      <c r="C36" s="35">
        <v>662</v>
      </c>
      <c r="D36" s="36">
        <v>1698.03289857</v>
      </c>
      <c r="E36" s="35">
        <v>146</v>
      </c>
      <c r="F36" s="36">
        <v>436.66158542406248</v>
      </c>
      <c r="G36" s="35">
        <v>323</v>
      </c>
      <c r="H36" s="36">
        <v>140.11801857</v>
      </c>
      <c r="I36" s="36">
        <f t="shared" si="4"/>
        <v>2274.8125025640625</v>
      </c>
      <c r="J36" s="36">
        <v>2838.2646521849997</v>
      </c>
      <c r="K36" s="105">
        <f t="shared" si="5"/>
        <v>80.148005254296095</v>
      </c>
    </row>
    <row r="37" spans="1:11" s="37" customFormat="1">
      <c r="A37" s="47">
        <v>5</v>
      </c>
      <c r="B37" s="48" t="s">
        <v>67</v>
      </c>
      <c r="C37" s="35">
        <v>276</v>
      </c>
      <c r="D37" s="36">
        <v>555.47827484000004</v>
      </c>
      <c r="E37" s="35">
        <v>227</v>
      </c>
      <c r="F37" s="36">
        <v>937.29798945400398</v>
      </c>
      <c r="G37" s="35">
        <v>568</v>
      </c>
      <c r="H37" s="36">
        <v>350.06071524000009</v>
      </c>
      <c r="I37" s="36">
        <f t="shared" si="4"/>
        <v>1842.8369795340041</v>
      </c>
      <c r="J37" s="36">
        <v>2618.1867226184377</v>
      </c>
      <c r="K37" s="105">
        <f t="shared" si="5"/>
        <v>70.386002786347888</v>
      </c>
    </row>
    <row r="38" spans="1:11" s="37" customFormat="1">
      <c r="A38" s="47">
        <v>6</v>
      </c>
      <c r="B38" s="48" t="s">
        <v>68</v>
      </c>
      <c r="C38" s="35">
        <v>128</v>
      </c>
      <c r="D38" s="36">
        <v>660.32205801999987</v>
      </c>
      <c r="E38" s="35">
        <v>74</v>
      </c>
      <c r="F38" s="36">
        <v>489.10168048874999</v>
      </c>
      <c r="G38" s="35">
        <v>183</v>
      </c>
      <c r="H38" s="36">
        <v>193.38709386000011</v>
      </c>
      <c r="I38" s="36">
        <f t="shared" si="4"/>
        <v>1342.81083236875</v>
      </c>
      <c r="J38" s="36">
        <v>1243.3707273627344</v>
      </c>
      <c r="K38" s="105">
        <f t="shared" si="5"/>
        <v>107.99762313987674</v>
      </c>
    </row>
    <row r="39" spans="1:11" s="37" customFormat="1">
      <c r="A39" s="47">
        <v>7</v>
      </c>
      <c r="B39" s="48" t="s">
        <v>101</v>
      </c>
      <c r="C39" s="35">
        <v>5</v>
      </c>
      <c r="D39" s="36">
        <v>731.245</v>
      </c>
      <c r="E39" s="35">
        <v>2</v>
      </c>
      <c r="F39" s="36">
        <v>31.643000000000001</v>
      </c>
      <c r="G39" s="35">
        <v>6</v>
      </c>
      <c r="H39" s="36">
        <v>0.43120799999999998</v>
      </c>
      <c r="I39" s="36">
        <f t="shared" si="4"/>
        <v>763.319208</v>
      </c>
      <c r="J39" s="36">
        <v>183.50039861000002</v>
      </c>
      <c r="K39" s="105">
        <f t="shared" si="5"/>
        <v>415.9768664166827</v>
      </c>
    </row>
    <row r="40" spans="1:11" s="37" customFormat="1">
      <c r="A40" s="47">
        <v>8</v>
      </c>
      <c r="B40" s="36" t="s">
        <v>79</v>
      </c>
      <c r="C40" s="35">
        <v>32</v>
      </c>
      <c r="D40" s="36">
        <v>292.21351900000002</v>
      </c>
      <c r="E40" s="35">
        <v>25</v>
      </c>
      <c r="F40" s="36">
        <v>265.82599594000243</v>
      </c>
      <c r="G40" s="35">
        <v>13</v>
      </c>
      <c r="H40" s="36">
        <v>19.179817</v>
      </c>
      <c r="I40" s="36">
        <f t="shared" si="4"/>
        <v>577.21933194000235</v>
      </c>
      <c r="J40" s="36">
        <v>473.72045300000002</v>
      </c>
      <c r="K40" s="105">
        <f t="shared" si="5"/>
        <v>121.84809169301423</v>
      </c>
    </row>
    <row r="41" spans="1:11" s="37" customFormat="1">
      <c r="A41" s="47">
        <v>9</v>
      </c>
      <c r="B41" s="48" t="s">
        <v>70</v>
      </c>
      <c r="C41" s="35">
        <v>9</v>
      </c>
      <c r="D41" s="36">
        <v>106.45757</v>
      </c>
      <c r="E41" s="35">
        <v>18</v>
      </c>
      <c r="F41" s="36">
        <v>149.283455</v>
      </c>
      <c r="G41" s="35">
        <v>11</v>
      </c>
      <c r="H41" s="36">
        <v>147.84191168999999</v>
      </c>
      <c r="I41" s="36">
        <f t="shared" si="4"/>
        <v>403.58293669</v>
      </c>
      <c r="J41" s="36">
        <v>117.67112741</v>
      </c>
      <c r="K41" s="105">
        <f t="shared" si="5"/>
        <v>342.97532926985662</v>
      </c>
    </row>
    <row r="42" spans="1:11" s="37" customFormat="1">
      <c r="A42" s="47">
        <v>10</v>
      </c>
      <c r="B42" s="48" t="s">
        <v>74</v>
      </c>
      <c r="C42" s="35">
        <v>33</v>
      </c>
      <c r="D42" s="36">
        <v>162.23855219000001</v>
      </c>
      <c r="E42" s="35">
        <v>8</v>
      </c>
      <c r="F42" s="36">
        <v>41.865445999999999</v>
      </c>
      <c r="G42" s="35">
        <v>32</v>
      </c>
      <c r="H42" s="36">
        <v>12.21406543</v>
      </c>
      <c r="I42" s="36">
        <f t="shared" si="4"/>
        <v>216.31806362</v>
      </c>
      <c r="J42" s="36">
        <v>49.028896215390631</v>
      </c>
      <c r="K42" s="105">
        <f t="shared" si="5"/>
        <v>441.20524898150927</v>
      </c>
    </row>
    <row r="43" spans="1:11" s="37" customFormat="1">
      <c r="A43" s="47">
        <v>11</v>
      </c>
      <c r="B43" s="48" t="s">
        <v>81</v>
      </c>
      <c r="C43" s="35">
        <v>1</v>
      </c>
      <c r="D43" s="36">
        <v>27.81</v>
      </c>
      <c r="E43" s="35">
        <v>1</v>
      </c>
      <c r="F43" s="36">
        <v>-1.2886E-2</v>
      </c>
      <c r="G43" s="35">
        <v>7</v>
      </c>
      <c r="H43" s="36">
        <v>184.1287074</v>
      </c>
      <c r="I43" s="36">
        <f t="shared" si="4"/>
        <v>211.92582139999999</v>
      </c>
      <c r="J43" s="36">
        <v>197.70874572</v>
      </c>
      <c r="K43" s="105">
        <f t="shared" si="5"/>
        <v>107.19091895921213</v>
      </c>
    </row>
    <row r="44" spans="1:11" s="37" customFormat="1">
      <c r="A44" s="47">
        <v>12</v>
      </c>
      <c r="B44" s="48" t="s">
        <v>73</v>
      </c>
      <c r="C44" s="35">
        <v>13</v>
      </c>
      <c r="D44" s="36">
        <v>54.266260000000003</v>
      </c>
      <c r="E44" s="35">
        <v>11</v>
      </c>
      <c r="F44" s="36">
        <v>84.346214000000003</v>
      </c>
      <c r="G44" s="35">
        <v>14</v>
      </c>
      <c r="H44" s="36">
        <v>11.573554789999999</v>
      </c>
      <c r="I44" s="36">
        <f t="shared" si="4"/>
        <v>150.18602879000002</v>
      </c>
      <c r="J44" s="36">
        <v>753.38987574999999</v>
      </c>
      <c r="K44" s="105">
        <f t="shared" si="5"/>
        <v>19.934702286845805</v>
      </c>
    </row>
    <row r="45" spans="1:11" s="37" customFormat="1">
      <c r="A45" s="47">
        <v>13</v>
      </c>
      <c r="B45" s="48" t="s">
        <v>75</v>
      </c>
      <c r="C45" s="35">
        <v>68</v>
      </c>
      <c r="D45" s="36">
        <v>85.606305450000008</v>
      </c>
      <c r="E45" s="35">
        <v>14</v>
      </c>
      <c r="F45" s="36">
        <v>12.52761740625</v>
      </c>
      <c r="G45" s="35">
        <v>88</v>
      </c>
      <c r="H45" s="36">
        <v>37.690195689999996</v>
      </c>
      <c r="I45" s="36">
        <f t="shared" si="4"/>
        <v>135.82411854625002</v>
      </c>
      <c r="J45" s="36">
        <v>493.62562561000004</v>
      </c>
      <c r="K45" s="105">
        <f t="shared" si="5"/>
        <v>27.515613351394546</v>
      </c>
    </row>
    <row r="46" spans="1:11" s="37" customFormat="1">
      <c r="A46" s="47">
        <v>14</v>
      </c>
      <c r="B46" s="36" t="s">
        <v>82</v>
      </c>
      <c r="C46" s="35">
        <v>15</v>
      </c>
      <c r="D46" s="36">
        <v>59.822187999999997</v>
      </c>
      <c r="E46" s="35">
        <v>17</v>
      </c>
      <c r="F46" s="36">
        <v>51.88</v>
      </c>
      <c r="G46" s="35">
        <v>4</v>
      </c>
      <c r="H46" s="36">
        <v>5.3586150000000004</v>
      </c>
      <c r="I46" s="36">
        <f t="shared" si="4"/>
        <v>117.06080300000001</v>
      </c>
      <c r="J46" s="36">
        <v>129.64246004</v>
      </c>
      <c r="K46" s="105">
        <f t="shared" si="5"/>
        <v>90.295110848623167</v>
      </c>
    </row>
    <row r="47" spans="1:11" s="37" customFormat="1">
      <c r="A47" s="47">
        <v>15</v>
      </c>
      <c r="B47" s="48" t="s">
        <v>76</v>
      </c>
      <c r="C47" s="35">
        <v>25</v>
      </c>
      <c r="D47" s="36">
        <v>59.246059889999998</v>
      </c>
      <c r="E47" s="35">
        <v>6</v>
      </c>
      <c r="F47" s="36">
        <v>39.274836999999998</v>
      </c>
      <c r="G47" s="35">
        <v>27</v>
      </c>
      <c r="H47" s="36">
        <v>18.093543629999999</v>
      </c>
      <c r="I47" s="36">
        <f t="shared" si="4"/>
        <v>116.61444051999999</v>
      </c>
      <c r="J47" s="36">
        <v>553.72188394</v>
      </c>
      <c r="K47" s="105">
        <f t="shared" si="5"/>
        <v>21.060110481859891</v>
      </c>
    </row>
    <row r="48" spans="1:11" s="37" customFormat="1">
      <c r="A48" s="47">
        <v>16</v>
      </c>
      <c r="B48" s="48" t="s">
        <v>89</v>
      </c>
      <c r="C48" s="35">
        <v>7</v>
      </c>
      <c r="D48" s="36">
        <v>1.135</v>
      </c>
      <c r="E48" s="35">
        <v>3</v>
      </c>
      <c r="F48" s="36">
        <v>104.731427</v>
      </c>
      <c r="G48" s="35">
        <v>7</v>
      </c>
      <c r="H48" s="36">
        <v>0.38396771999999996</v>
      </c>
      <c r="I48" s="36">
        <f t="shared" si="4"/>
        <v>106.25039472</v>
      </c>
      <c r="J48" s="36">
        <v>18.861572000000002</v>
      </c>
      <c r="K48" s="105">
        <f t="shared" si="5"/>
        <v>563.31675175324722</v>
      </c>
    </row>
    <row r="49" spans="1:11" s="37" customFormat="1">
      <c r="A49" s="47">
        <v>17</v>
      </c>
      <c r="B49" s="48" t="s">
        <v>71</v>
      </c>
      <c r="C49" s="35">
        <v>27</v>
      </c>
      <c r="D49" s="36">
        <v>48.914649160000003</v>
      </c>
      <c r="E49" s="35">
        <v>8</v>
      </c>
      <c r="F49" s="36">
        <v>14.110106</v>
      </c>
      <c r="G49" s="35">
        <v>43</v>
      </c>
      <c r="H49" s="36">
        <v>14.029659190000002</v>
      </c>
      <c r="I49" s="36">
        <f t="shared" si="4"/>
        <v>77.054414350000002</v>
      </c>
      <c r="J49" s="36">
        <v>20.674746890000002</v>
      </c>
      <c r="K49" s="105">
        <f t="shared" si="5"/>
        <v>372.69822339285719</v>
      </c>
    </row>
    <row r="50" spans="1:11" s="37" customFormat="1">
      <c r="A50" s="47">
        <v>18</v>
      </c>
      <c r="B50" s="48" t="s">
        <v>83</v>
      </c>
      <c r="C50" s="35">
        <v>14</v>
      </c>
      <c r="D50" s="36">
        <v>45.079409099999999</v>
      </c>
      <c r="E50" s="35">
        <v>3</v>
      </c>
      <c r="F50" s="36">
        <v>4.9174049999999996</v>
      </c>
      <c r="G50" s="35">
        <v>30</v>
      </c>
      <c r="H50" s="36">
        <v>16.823955609999999</v>
      </c>
      <c r="I50" s="36">
        <f t="shared" si="4"/>
        <v>66.820769710000008</v>
      </c>
      <c r="J50" s="36">
        <v>34.717168621249996</v>
      </c>
      <c r="K50" s="105">
        <f t="shared" si="5"/>
        <v>192.47182982859886</v>
      </c>
    </row>
    <row r="51" spans="1:11" s="37" customFormat="1">
      <c r="A51" s="47">
        <v>19</v>
      </c>
      <c r="B51" s="48" t="s">
        <v>72</v>
      </c>
      <c r="C51" s="35">
        <v>1</v>
      </c>
      <c r="D51" s="36">
        <v>0.01</v>
      </c>
      <c r="E51" s="35">
        <v>1</v>
      </c>
      <c r="F51" s="36">
        <v>42.866211999999997</v>
      </c>
      <c r="G51" s="35">
        <v>1</v>
      </c>
      <c r="H51" s="36">
        <v>2.5100000000000001E-3</v>
      </c>
      <c r="I51" s="36">
        <f t="shared" si="4"/>
        <v>42.878721999999996</v>
      </c>
      <c r="J51" s="36">
        <v>0.04</v>
      </c>
      <c r="K51" s="105">
        <f t="shared" si="5"/>
        <v>107196.80499999999</v>
      </c>
    </row>
    <row r="52" spans="1:11" s="37" customFormat="1">
      <c r="A52" s="47">
        <v>20</v>
      </c>
      <c r="B52" s="48" t="s">
        <v>100</v>
      </c>
      <c r="C52" s="35">
        <v>4</v>
      </c>
      <c r="D52" s="36">
        <v>0.34654738000000002</v>
      </c>
      <c r="E52" s="35">
        <v>1</v>
      </c>
      <c r="F52" s="36">
        <v>5.3</v>
      </c>
      <c r="G52" s="35">
        <v>2</v>
      </c>
      <c r="H52" s="36">
        <v>34.361348999999997</v>
      </c>
      <c r="I52" s="36">
        <f t="shared" si="4"/>
        <v>40.007896379999998</v>
      </c>
      <c r="J52" s="36">
        <v>168.09685200000001</v>
      </c>
      <c r="K52" s="105">
        <f t="shared" si="5"/>
        <v>23.800503045708432</v>
      </c>
    </row>
    <row r="53" spans="1:11" s="37" customFormat="1">
      <c r="A53" s="47">
        <v>21</v>
      </c>
      <c r="B53" s="48" t="s">
        <v>77</v>
      </c>
      <c r="C53" s="35">
        <v>38</v>
      </c>
      <c r="D53" s="36">
        <v>20.487711000000001</v>
      </c>
      <c r="E53" s="35">
        <v>6</v>
      </c>
      <c r="F53" s="36">
        <v>12.852143999999999</v>
      </c>
      <c r="G53" s="35">
        <v>34</v>
      </c>
      <c r="H53" s="36">
        <v>4.0038400300000001</v>
      </c>
      <c r="I53" s="36">
        <f t="shared" si="4"/>
        <v>37.343695029999999</v>
      </c>
      <c r="J53" s="36">
        <v>72.592131640000005</v>
      </c>
      <c r="K53" s="105">
        <f t="shared" si="5"/>
        <v>51.443171851179983</v>
      </c>
    </row>
    <row r="54" spans="1:11" s="37" customFormat="1">
      <c r="A54" s="47">
        <v>22</v>
      </c>
      <c r="B54" s="48" t="s">
        <v>110</v>
      </c>
      <c r="C54" s="35">
        <v>1</v>
      </c>
      <c r="D54" s="36">
        <v>1.081</v>
      </c>
      <c r="E54" s="35">
        <v>1</v>
      </c>
      <c r="F54" s="36">
        <v>0.53924775000000003</v>
      </c>
      <c r="G54" s="35">
        <v>1</v>
      </c>
      <c r="H54" s="36">
        <v>30.634274999999999</v>
      </c>
      <c r="I54" s="36">
        <f t="shared" si="4"/>
        <v>32.25452275</v>
      </c>
      <c r="J54" s="36">
        <v>0.54308651999999991</v>
      </c>
      <c r="K54" s="105">
        <f t="shared" si="5"/>
        <v>5939.1131177404304</v>
      </c>
    </row>
    <row r="55" spans="1:11" s="37" customFormat="1">
      <c r="A55" s="47">
        <v>23</v>
      </c>
      <c r="B55" s="48" t="s">
        <v>84</v>
      </c>
      <c r="C55" s="35">
        <v>13</v>
      </c>
      <c r="D55" s="36">
        <v>3.735007</v>
      </c>
      <c r="E55" s="35">
        <v>9</v>
      </c>
      <c r="F55" s="36">
        <v>27.227006500000002</v>
      </c>
      <c r="G55" s="35">
        <v>16</v>
      </c>
      <c r="H55" s="36">
        <v>0.70263107000000002</v>
      </c>
      <c r="I55" s="36">
        <f t="shared" si="4"/>
        <v>31.66464457</v>
      </c>
      <c r="J55" s="36">
        <v>218.32714518</v>
      </c>
      <c r="K55" s="105">
        <f t="shared" si="5"/>
        <v>14.503301705289124</v>
      </c>
    </row>
    <row r="56" spans="1:11" s="37" customFormat="1">
      <c r="A56" s="47">
        <v>24</v>
      </c>
      <c r="B56" s="48" t="s">
        <v>78</v>
      </c>
      <c r="C56" s="35">
        <v>19</v>
      </c>
      <c r="D56" s="36">
        <v>7.0417870000000002</v>
      </c>
      <c r="E56" s="35">
        <v>8</v>
      </c>
      <c r="F56" s="36">
        <v>9.2676490000000005</v>
      </c>
      <c r="G56" s="35">
        <v>31</v>
      </c>
      <c r="H56" s="36">
        <v>9.5468464900000001</v>
      </c>
      <c r="I56" s="36">
        <f t="shared" si="4"/>
        <v>25.856282490000002</v>
      </c>
      <c r="J56" s="36">
        <v>60.089036940000007</v>
      </c>
      <c r="K56" s="105">
        <f t="shared" si="5"/>
        <v>43.029949898877504</v>
      </c>
    </row>
    <row r="57" spans="1:11" s="37" customFormat="1">
      <c r="A57" s="47">
        <v>25</v>
      </c>
      <c r="B57" s="48" t="s">
        <v>209</v>
      </c>
      <c r="C57" s="35">
        <v>0</v>
      </c>
      <c r="D57" s="36">
        <v>0</v>
      </c>
      <c r="E57" s="35">
        <v>5</v>
      </c>
      <c r="F57" s="36">
        <v>22.570399999999999</v>
      </c>
      <c r="G57" s="35">
        <v>0</v>
      </c>
      <c r="H57" s="36">
        <v>0</v>
      </c>
      <c r="I57" s="36">
        <f t="shared" si="4"/>
        <v>22.570399999999999</v>
      </c>
      <c r="J57" s="36">
        <v>4.3959999999999999</v>
      </c>
      <c r="K57" s="105">
        <f t="shared" si="5"/>
        <v>513.43039126478618</v>
      </c>
    </row>
    <row r="58" spans="1:11" s="37" customFormat="1">
      <c r="A58" s="47">
        <v>26</v>
      </c>
      <c r="B58" s="48" t="s">
        <v>88</v>
      </c>
      <c r="C58" s="35">
        <v>33</v>
      </c>
      <c r="D58" s="36">
        <v>2.2177769999999999</v>
      </c>
      <c r="E58" s="35">
        <v>2</v>
      </c>
      <c r="F58" s="36">
        <v>12.744999999999999</v>
      </c>
      <c r="G58" s="35">
        <v>49</v>
      </c>
      <c r="H58" s="36">
        <v>5.4808773499999992</v>
      </c>
      <c r="I58" s="36">
        <f t="shared" si="4"/>
        <v>20.443654349999999</v>
      </c>
      <c r="J58" s="36">
        <v>63.630421579531244</v>
      </c>
      <c r="K58" s="105">
        <f t="shared" si="5"/>
        <v>32.128742577082583</v>
      </c>
    </row>
    <row r="59" spans="1:11" s="37" customFormat="1">
      <c r="A59" s="47">
        <v>27</v>
      </c>
      <c r="B59" s="48" t="s">
        <v>114</v>
      </c>
      <c r="C59" s="35">
        <v>1</v>
      </c>
      <c r="D59" s="36">
        <v>4.8621999999999999E-2</v>
      </c>
      <c r="E59" s="35">
        <v>1</v>
      </c>
      <c r="F59" s="36">
        <v>16.502124999999999</v>
      </c>
      <c r="G59" s="35">
        <v>3</v>
      </c>
      <c r="H59" s="36">
        <v>0.28552100000000002</v>
      </c>
      <c r="I59" s="36">
        <f t="shared" si="4"/>
        <v>16.836268</v>
      </c>
      <c r="J59" s="36">
        <v>-2.6111121875000004E-2</v>
      </c>
      <c r="K59" s="105">
        <f t="shared" si="5"/>
        <v>-64479.297674757596</v>
      </c>
    </row>
    <row r="60" spans="1:11" s="37" customFormat="1">
      <c r="A60" s="47">
        <v>28</v>
      </c>
      <c r="B60" s="48" t="s">
        <v>99</v>
      </c>
      <c r="C60" s="35">
        <v>2</v>
      </c>
      <c r="D60" s="36">
        <v>1.6E-2</v>
      </c>
      <c r="E60" s="35">
        <v>0</v>
      </c>
      <c r="F60" s="36">
        <v>0</v>
      </c>
      <c r="G60" s="35">
        <v>49</v>
      </c>
      <c r="H60" s="36">
        <v>14.176247620000002</v>
      </c>
      <c r="I60" s="36">
        <f t="shared" si="4"/>
        <v>14.192247620000002</v>
      </c>
      <c r="J60" s="36">
        <v>12.051012980000003</v>
      </c>
      <c r="K60" s="105">
        <f t="shared" si="5"/>
        <v>117.76808840512922</v>
      </c>
    </row>
    <row r="61" spans="1:11" s="37" customFormat="1">
      <c r="A61" s="47">
        <v>29</v>
      </c>
      <c r="B61" s="48" t="s">
        <v>210</v>
      </c>
      <c r="C61" s="35">
        <v>1</v>
      </c>
      <c r="D61" s="36">
        <v>1.5</v>
      </c>
      <c r="E61" s="35">
        <v>0</v>
      </c>
      <c r="F61" s="36">
        <v>0</v>
      </c>
      <c r="G61" s="35">
        <v>3</v>
      </c>
      <c r="H61" s="36">
        <v>11.199985</v>
      </c>
      <c r="I61" s="36">
        <f t="shared" si="4"/>
        <v>12.699985</v>
      </c>
      <c r="J61" s="36">
        <v>0.31</v>
      </c>
      <c r="K61" s="105">
        <f t="shared" si="5"/>
        <v>4096.7693548387097</v>
      </c>
    </row>
    <row r="62" spans="1:11" s="37" customFormat="1">
      <c r="A62" s="47">
        <v>30</v>
      </c>
      <c r="B62" s="48" t="s">
        <v>115</v>
      </c>
      <c r="C62" s="35">
        <v>11</v>
      </c>
      <c r="D62" s="36">
        <v>0.23</v>
      </c>
      <c r="E62" s="35">
        <v>3</v>
      </c>
      <c r="F62" s="36">
        <v>11.074999999999999</v>
      </c>
      <c r="G62" s="35">
        <v>7</v>
      </c>
      <c r="H62" s="36">
        <v>0.65090657000000007</v>
      </c>
      <c r="I62" s="36">
        <f t="shared" si="4"/>
        <v>11.95590657</v>
      </c>
      <c r="J62" s="36">
        <v>5.5183673100000004</v>
      </c>
      <c r="K62" s="105">
        <f t="shared" si="5"/>
        <v>216.65659240069687</v>
      </c>
    </row>
    <row r="63" spans="1:11" s="37" customFormat="1">
      <c r="A63" s="47">
        <v>31</v>
      </c>
      <c r="B63" s="48" t="s">
        <v>105</v>
      </c>
      <c r="C63" s="35">
        <v>3</v>
      </c>
      <c r="D63" s="36">
        <v>0.67647199999999996</v>
      </c>
      <c r="E63" s="35">
        <v>6</v>
      </c>
      <c r="F63" s="36">
        <v>1.7296755625</v>
      </c>
      <c r="G63" s="35">
        <v>2</v>
      </c>
      <c r="H63" s="36">
        <v>8.0193999999999992</v>
      </c>
      <c r="I63" s="36">
        <f t="shared" si="4"/>
        <v>10.4255475625</v>
      </c>
      <c r="J63" s="36">
        <v>0.77103966999999995</v>
      </c>
      <c r="K63" s="105">
        <f t="shared" si="5"/>
        <v>1352.1415263238014</v>
      </c>
    </row>
    <row r="64" spans="1:11" s="37" customFormat="1">
      <c r="A64" s="47">
        <v>32</v>
      </c>
      <c r="B64" s="48" t="s">
        <v>95</v>
      </c>
      <c r="C64" s="35">
        <v>9</v>
      </c>
      <c r="D64" s="36">
        <v>0.27351700000000001</v>
      </c>
      <c r="E64" s="35">
        <v>2</v>
      </c>
      <c r="F64" s="36">
        <v>4.6836140000000004</v>
      </c>
      <c r="G64" s="35">
        <v>50</v>
      </c>
      <c r="H64" s="36">
        <v>4.3566978700000005</v>
      </c>
      <c r="I64" s="36">
        <f t="shared" si="4"/>
        <v>9.3138288700000018</v>
      </c>
      <c r="J64" s="36">
        <v>12.514091990000001</v>
      </c>
      <c r="K64" s="105">
        <f t="shared" si="5"/>
        <v>74.426725306499847</v>
      </c>
    </row>
    <row r="65" spans="1:11" s="37" customFormat="1">
      <c r="A65" s="47">
        <v>33</v>
      </c>
      <c r="B65" s="48" t="s">
        <v>230</v>
      </c>
      <c r="C65" s="35">
        <v>1</v>
      </c>
      <c r="D65" s="36">
        <v>2.5000000000000001E-2</v>
      </c>
      <c r="E65" s="35">
        <v>0</v>
      </c>
      <c r="F65" s="36">
        <v>0</v>
      </c>
      <c r="G65" s="35">
        <v>1</v>
      </c>
      <c r="H65" s="36">
        <v>8.7474934300000005</v>
      </c>
      <c r="I65" s="36">
        <f t="shared" ref="I65:I96" si="6">D65+F65+H65</f>
        <v>8.7724934300000008</v>
      </c>
      <c r="J65" s="36">
        <v>3.5</v>
      </c>
      <c r="K65" s="105">
        <f t="shared" si="5"/>
        <v>250.64266942857145</v>
      </c>
    </row>
    <row r="66" spans="1:11" s="37" customFormat="1">
      <c r="A66" s="47">
        <v>34</v>
      </c>
      <c r="B66" s="48" t="s">
        <v>93</v>
      </c>
      <c r="C66" s="35">
        <v>2</v>
      </c>
      <c r="D66" s="36">
        <v>7.9592999999999997E-2</v>
      </c>
      <c r="E66" s="35">
        <v>0</v>
      </c>
      <c r="F66" s="36">
        <v>0</v>
      </c>
      <c r="G66" s="35">
        <v>30</v>
      </c>
      <c r="H66" s="100">
        <v>7.6741031600000005</v>
      </c>
      <c r="I66" s="205">
        <f t="shared" si="6"/>
        <v>7.7536961600000005</v>
      </c>
      <c r="J66" s="36">
        <v>4.9754206699999992</v>
      </c>
      <c r="K66" s="105"/>
    </row>
    <row r="67" spans="1:11" s="37" customFormat="1">
      <c r="A67" s="47">
        <v>35</v>
      </c>
      <c r="B67" s="48" t="s">
        <v>315</v>
      </c>
      <c r="C67" s="35">
        <v>1</v>
      </c>
      <c r="D67" s="36">
        <v>5</v>
      </c>
      <c r="E67" s="35">
        <v>0</v>
      </c>
      <c r="F67" s="36">
        <v>0</v>
      </c>
      <c r="G67" s="35">
        <v>2</v>
      </c>
      <c r="H67" s="36">
        <v>0.133933</v>
      </c>
      <c r="I67" s="36">
        <f t="shared" si="6"/>
        <v>5.1339329999999999</v>
      </c>
      <c r="J67" s="36"/>
      <c r="K67" s="105"/>
    </row>
    <row r="68" spans="1:11" s="37" customFormat="1">
      <c r="A68" s="47">
        <v>36</v>
      </c>
      <c r="B68" s="48" t="s">
        <v>85</v>
      </c>
      <c r="C68" s="35">
        <v>1</v>
      </c>
      <c r="D68" s="36">
        <v>0.4</v>
      </c>
      <c r="E68" s="35">
        <v>2</v>
      </c>
      <c r="F68" s="36">
        <v>1.208553</v>
      </c>
      <c r="G68" s="35">
        <v>2</v>
      </c>
      <c r="H68" s="36">
        <v>3.44513932</v>
      </c>
      <c r="I68" s="36">
        <f t="shared" si="6"/>
        <v>5.0536923199999997</v>
      </c>
      <c r="J68" s="36">
        <v>2.4044439999999998</v>
      </c>
      <c r="K68" s="105">
        <f t="shared" si="5"/>
        <v>210.18132757510676</v>
      </c>
    </row>
    <row r="69" spans="1:11" s="37" customFormat="1">
      <c r="A69" s="47">
        <v>37</v>
      </c>
      <c r="B69" s="48" t="s">
        <v>86</v>
      </c>
      <c r="C69" s="35">
        <v>1</v>
      </c>
      <c r="D69" s="36">
        <v>0.124844</v>
      </c>
      <c r="E69" s="35">
        <v>2</v>
      </c>
      <c r="F69" s="36">
        <v>3.6248710000000002</v>
      </c>
      <c r="G69" s="35">
        <v>1</v>
      </c>
      <c r="H69" s="36">
        <v>0.48</v>
      </c>
      <c r="I69" s="36">
        <f t="shared" si="6"/>
        <v>4.2297150000000006</v>
      </c>
      <c r="J69" s="36">
        <v>1.0998779999999999</v>
      </c>
      <c r="K69" s="105">
        <f t="shared" si="5"/>
        <v>384.56219689820148</v>
      </c>
    </row>
    <row r="70" spans="1:11" s="37" customFormat="1">
      <c r="A70" s="47">
        <v>38</v>
      </c>
      <c r="B70" s="48" t="s">
        <v>121</v>
      </c>
      <c r="C70" s="35">
        <v>0</v>
      </c>
      <c r="D70" s="36">
        <v>0</v>
      </c>
      <c r="E70" s="35">
        <v>0</v>
      </c>
      <c r="F70" s="36">
        <v>0</v>
      </c>
      <c r="G70" s="35">
        <v>2</v>
      </c>
      <c r="H70" s="36">
        <v>4.1584279999999998</v>
      </c>
      <c r="I70" s="36">
        <f t="shared" si="6"/>
        <v>4.1584279999999998</v>
      </c>
      <c r="J70" s="36">
        <v>0.16116800000000001</v>
      </c>
      <c r="K70" s="105">
        <f t="shared" si="5"/>
        <v>2580.1821701578474</v>
      </c>
    </row>
    <row r="71" spans="1:11" s="37" customFormat="1">
      <c r="A71" s="47">
        <v>39</v>
      </c>
      <c r="B71" s="48" t="s">
        <v>132</v>
      </c>
      <c r="C71" s="35">
        <v>2</v>
      </c>
      <c r="D71" s="36">
        <v>4.0964500000000001E-2</v>
      </c>
      <c r="E71" s="35">
        <v>0</v>
      </c>
      <c r="F71" s="36">
        <v>0</v>
      </c>
      <c r="G71" s="35">
        <v>18</v>
      </c>
      <c r="H71" s="36">
        <v>3.904782</v>
      </c>
      <c r="I71" s="36">
        <f t="shared" si="6"/>
        <v>3.9457464999999998</v>
      </c>
      <c r="J71" s="36">
        <v>2.3704330000000002</v>
      </c>
      <c r="K71" s="105">
        <f t="shared" si="5"/>
        <v>166.45678236845333</v>
      </c>
    </row>
    <row r="72" spans="1:11" s="37" customFormat="1">
      <c r="A72" s="47">
        <v>40</v>
      </c>
      <c r="B72" s="48" t="s">
        <v>98</v>
      </c>
      <c r="C72" s="35">
        <v>7</v>
      </c>
      <c r="D72" s="36">
        <v>3.2324920000000001</v>
      </c>
      <c r="E72" s="35">
        <v>0</v>
      </c>
      <c r="F72" s="36">
        <v>0</v>
      </c>
      <c r="G72" s="35">
        <v>5</v>
      </c>
      <c r="H72" s="36">
        <v>0.52650200000000003</v>
      </c>
      <c r="I72" s="36">
        <f t="shared" si="6"/>
        <v>3.7589940000000004</v>
      </c>
      <c r="J72" s="36">
        <v>8.5208244999999998</v>
      </c>
      <c r="K72" s="105">
        <f t="shared" si="5"/>
        <v>44.115378740637134</v>
      </c>
    </row>
    <row r="73" spans="1:11" s="37" customFormat="1">
      <c r="A73" s="47">
        <v>41</v>
      </c>
      <c r="B73" s="48" t="s">
        <v>94</v>
      </c>
      <c r="C73" s="35">
        <v>2</v>
      </c>
      <c r="D73" s="36">
        <v>0.33449099999999998</v>
      </c>
      <c r="E73" s="35">
        <v>1</v>
      </c>
      <c r="F73" s="36">
        <v>0.9</v>
      </c>
      <c r="G73" s="35">
        <v>14</v>
      </c>
      <c r="H73" s="36">
        <v>2.1724412700000002</v>
      </c>
      <c r="I73" s="36">
        <f t="shared" si="6"/>
        <v>3.4069322700000004</v>
      </c>
      <c r="J73" s="36">
        <v>4.7698740700000002</v>
      </c>
      <c r="K73" s="105">
        <f t="shared" si="5"/>
        <v>71.426042281237841</v>
      </c>
    </row>
    <row r="74" spans="1:11" s="37" customFormat="1">
      <c r="A74" s="47">
        <v>42</v>
      </c>
      <c r="B74" s="48" t="s">
        <v>139</v>
      </c>
      <c r="C74" s="35">
        <v>1</v>
      </c>
      <c r="D74" s="36">
        <v>3</v>
      </c>
      <c r="E74" s="35">
        <v>0</v>
      </c>
      <c r="F74" s="36">
        <v>0</v>
      </c>
      <c r="G74" s="35">
        <v>0</v>
      </c>
      <c r="H74" s="36">
        <v>0</v>
      </c>
      <c r="I74" s="36">
        <f t="shared" si="6"/>
        <v>3</v>
      </c>
      <c r="J74" s="36">
        <v>0.2</v>
      </c>
      <c r="K74" s="105">
        <f t="shared" si="5"/>
        <v>1500</v>
      </c>
    </row>
    <row r="75" spans="1:11" s="37" customFormat="1">
      <c r="A75" s="47">
        <v>43</v>
      </c>
      <c r="B75" s="48" t="s">
        <v>97</v>
      </c>
      <c r="C75" s="35">
        <v>3</v>
      </c>
      <c r="D75" s="36">
        <v>2.0058929999999999</v>
      </c>
      <c r="E75" s="35">
        <v>0</v>
      </c>
      <c r="F75" s="36">
        <v>0</v>
      </c>
      <c r="G75" s="35">
        <v>8</v>
      </c>
      <c r="H75" s="36">
        <v>0.52495400000000003</v>
      </c>
      <c r="I75" s="36">
        <f t="shared" si="6"/>
        <v>2.5308470000000001</v>
      </c>
      <c r="J75" s="36">
        <v>61.045386350000001</v>
      </c>
      <c r="K75" s="105"/>
    </row>
    <row r="76" spans="1:11" s="37" customFormat="1">
      <c r="A76" s="47">
        <v>44</v>
      </c>
      <c r="B76" s="48" t="s">
        <v>232</v>
      </c>
      <c r="C76" s="35">
        <v>0</v>
      </c>
      <c r="D76" s="36">
        <v>0</v>
      </c>
      <c r="E76" s="35">
        <v>1</v>
      </c>
      <c r="F76" s="36">
        <v>2.5200469999999999</v>
      </c>
      <c r="G76" s="35">
        <v>0</v>
      </c>
      <c r="H76" s="36">
        <v>0</v>
      </c>
      <c r="I76" s="36">
        <f t="shared" si="6"/>
        <v>2.5200469999999999</v>
      </c>
      <c r="J76" s="36"/>
      <c r="K76" s="105"/>
    </row>
    <row r="77" spans="1:11" s="37" customFormat="1">
      <c r="A77" s="47">
        <v>45</v>
      </c>
      <c r="B77" s="48" t="s">
        <v>91</v>
      </c>
      <c r="C77" s="35">
        <v>4</v>
      </c>
      <c r="D77" s="36">
        <v>2.585</v>
      </c>
      <c r="E77" s="35">
        <v>1</v>
      </c>
      <c r="F77" s="36">
        <v>-0.160075</v>
      </c>
      <c r="G77" s="35">
        <v>1</v>
      </c>
      <c r="H77" s="36">
        <v>5.0000000000000001E-3</v>
      </c>
      <c r="I77" s="36">
        <f t="shared" si="6"/>
        <v>2.4299249999999999</v>
      </c>
      <c r="J77" s="36">
        <v>0.74729999999999996</v>
      </c>
      <c r="K77" s="105">
        <f t="shared" si="5"/>
        <v>325.1605780810919</v>
      </c>
    </row>
    <row r="78" spans="1:11" s="37" customFormat="1">
      <c r="A78" s="47">
        <v>46</v>
      </c>
      <c r="B78" s="48" t="s">
        <v>103</v>
      </c>
      <c r="C78" s="35">
        <v>9</v>
      </c>
      <c r="D78" s="36">
        <v>40.572285000000001</v>
      </c>
      <c r="E78" s="35">
        <v>2</v>
      </c>
      <c r="F78" s="36">
        <v>-39</v>
      </c>
      <c r="G78" s="35">
        <v>5</v>
      </c>
      <c r="H78" s="36">
        <v>0.68711641999999995</v>
      </c>
      <c r="I78" s="36">
        <f t="shared" si="6"/>
        <v>2.2594014200000005</v>
      </c>
      <c r="J78" s="36">
        <v>109.62955081999999</v>
      </c>
      <c r="K78" s="105">
        <f t="shared" si="5"/>
        <v>2.0609419660121535</v>
      </c>
    </row>
    <row r="79" spans="1:11" s="37" customFormat="1">
      <c r="A79" s="47">
        <v>47</v>
      </c>
      <c r="B79" s="48" t="s">
        <v>113</v>
      </c>
      <c r="C79" s="35">
        <v>3</v>
      </c>
      <c r="D79" s="36">
        <v>1.097173</v>
      </c>
      <c r="E79" s="35">
        <v>0</v>
      </c>
      <c r="F79" s="36">
        <v>0</v>
      </c>
      <c r="G79" s="35">
        <v>4</v>
      </c>
      <c r="H79" s="36">
        <v>0.91011646999999996</v>
      </c>
      <c r="I79" s="36">
        <f t="shared" si="6"/>
        <v>2.0072894699999999</v>
      </c>
      <c r="J79" s="36">
        <v>2.18766163</v>
      </c>
      <c r="K79" s="105">
        <f t="shared" si="5"/>
        <v>91.755024747588593</v>
      </c>
    </row>
    <row r="80" spans="1:11" s="37" customFormat="1">
      <c r="A80" s="47">
        <v>48</v>
      </c>
      <c r="B80" s="48" t="s">
        <v>119</v>
      </c>
      <c r="C80" s="35">
        <v>0</v>
      </c>
      <c r="D80" s="36">
        <v>0</v>
      </c>
      <c r="E80" s="35">
        <v>0</v>
      </c>
      <c r="F80" s="36">
        <v>0</v>
      </c>
      <c r="G80" s="35">
        <v>2</v>
      </c>
      <c r="H80" s="36">
        <v>1.5147109999999999</v>
      </c>
      <c r="I80" s="36">
        <f t="shared" si="6"/>
        <v>1.5147109999999999</v>
      </c>
      <c r="J80" s="36">
        <v>0.53226333999999997</v>
      </c>
      <c r="K80" s="105">
        <f t="shared" si="5"/>
        <v>284.57924605515757</v>
      </c>
    </row>
    <row r="81" spans="1:11" s="37" customFormat="1">
      <c r="A81" s="47">
        <v>49</v>
      </c>
      <c r="B81" s="48" t="s">
        <v>239</v>
      </c>
      <c r="C81" s="35">
        <v>1</v>
      </c>
      <c r="D81" s="36">
        <v>0.01</v>
      </c>
      <c r="E81" s="35">
        <v>0</v>
      </c>
      <c r="F81" s="36">
        <v>0</v>
      </c>
      <c r="G81" s="35">
        <v>2</v>
      </c>
      <c r="H81" s="36">
        <v>1.4533339999999999</v>
      </c>
      <c r="I81" s="36">
        <f t="shared" si="6"/>
        <v>1.4633339999999999</v>
      </c>
      <c r="J81" s="36">
        <v>8.7912000000000007E-3</v>
      </c>
      <c r="K81" s="105">
        <f t="shared" si="5"/>
        <v>16645.440895440894</v>
      </c>
    </row>
    <row r="82" spans="1:11" s="37" customFormat="1">
      <c r="A82" s="47">
        <v>50</v>
      </c>
      <c r="B82" s="48" t="s">
        <v>304</v>
      </c>
      <c r="C82" s="35">
        <v>2</v>
      </c>
      <c r="D82" s="36">
        <v>1.140326</v>
      </c>
      <c r="E82" s="35">
        <v>1</v>
      </c>
      <c r="F82" s="36">
        <v>3.0000000000000001E-3</v>
      </c>
      <c r="G82" s="35">
        <v>3</v>
      </c>
      <c r="H82" s="36">
        <v>0.27971335999999997</v>
      </c>
      <c r="I82" s="36">
        <f t="shared" si="6"/>
        <v>1.4230393599999998</v>
      </c>
      <c r="J82" s="36">
        <v>9.0695999999999999E-2</v>
      </c>
      <c r="K82" s="105">
        <f t="shared" si="5"/>
        <v>1569.0210814148361</v>
      </c>
    </row>
    <row r="83" spans="1:11" s="37" customFormat="1">
      <c r="A83" s="47">
        <v>51</v>
      </c>
      <c r="B83" s="48" t="s">
        <v>127</v>
      </c>
      <c r="C83" s="35">
        <v>1</v>
      </c>
      <c r="D83" s="36">
        <v>4.0000000000000001E-3</v>
      </c>
      <c r="E83" s="35">
        <v>1</v>
      </c>
      <c r="F83" s="36">
        <v>0.25</v>
      </c>
      <c r="G83" s="35">
        <v>5</v>
      </c>
      <c r="H83" s="36">
        <v>0.95394443000000007</v>
      </c>
      <c r="I83" s="36">
        <f t="shared" si="6"/>
        <v>1.20794443</v>
      </c>
      <c r="J83" s="36">
        <v>0.48923282000000001</v>
      </c>
      <c r="K83" s="105">
        <f t="shared" si="5"/>
        <v>246.90584536008845</v>
      </c>
    </row>
    <row r="84" spans="1:11" s="37" customFormat="1">
      <c r="A84" s="47">
        <v>52</v>
      </c>
      <c r="B84" s="48" t="s">
        <v>117</v>
      </c>
      <c r="C84" s="35">
        <v>2</v>
      </c>
      <c r="D84" s="36">
        <v>0.98128899999999997</v>
      </c>
      <c r="E84" s="35">
        <v>0</v>
      </c>
      <c r="F84" s="36">
        <v>0</v>
      </c>
      <c r="G84" s="35">
        <v>2</v>
      </c>
      <c r="H84" s="36">
        <v>0.122961</v>
      </c>
      <c r="I84" s="36">
        <f t="shared" si="6"/>
        <v>1.10425</v>
      </c>
      <c r="J84" s="36">
        <v>209.59194200000002</v>
      </c>
      <c r="K84" s="105">
        <f t="shared" si="5"/>
        <v>0.52685708690079314</v>
      </c>
    </row>
    <row r="85" spans="1:11" s="37" customFormat="1">
      <c r="A85" s="47">
        <v>53</v>
      </c>
      <c r="B85" s="48" t="s">
        <v>212</v>
      </c>
      <c r="C85" s="35">
        <v>4</v>
      </c>
      <c r="D85" s="36">
        <v>0.58199999999999996</v>
      </c>
      <c r="E85" s="35">
        <v>1</v>
      </c>
      <c r="F85" s="36">
        <v>0.43</v>
      </c>
      <c r="G85" s="35">
        <v>1</v>
      </c>
      <c r="H85" s="100">
        <v>5.5986000000000001E-2</v>
      </c>
      <c r="I85" s="100">
        <f t="shared" si="6"/>
        <v>1.0679860000000001</v>
      </c>
      <c r="J85" s="36">
        <v>1.43934557</v>
      </c>
      <c r="K85" s="105">
        <f t="shared" si="5"/>
        <v>74.199415502421701</v>
      </c>
    </row>
    <row r="86" spans="1:11" s="37" customFormat="1">
      <c r="A86" s="47">
        <v>54</v>
      </c>
      <c r="B86" s="48" t="s">
        <v>118</v>
      </c>
      <c r="C86" s="35">
        <v>0</v>
      </c>
      <c r="D86" s="36">
        <v>0</v>
      </c>
      <c r="E86" s="35">
        <v>0</v>
      </c>
      <c r="F86" s="36">
        <v>0</v>
      </c>
      <c r="G86" s="35">
        <v>3</v>
      </c>
      <c r="H86" s="36">
        <v>0.90657500000000002</v>
      </c>
      <c r="I86" s="36">
        <f t="shared" si="6"/>
        <v>0.90657500000000002</v>
      </c>
      <c r="J86" s="36">
        <v>1.6306855599999999</v>
      </c>
      <c r="K86" s="105">
        <f t="shared" si="5"/>
        <v>55.594715636042068</v>
      </c>
    </row>
    <row r="87" spans="1:11" s="37" customFormat="1">
      <c r="A87" s="47">
        <v>55</v>
      </c>
      <c r="B87" s="48" t="s">
        <v>90</v>
      </c>
      <c r="C87" s="35">
        <v>2</v>
      </c>
      <c r="D87" s="36">
        <v>2.615E-2</v>
      </c>
      <c r="E87" s="35">
        <v>0</v>
      </c>
      <c r="F87" s="36">
        <v>0</v>
      </c>
      <c r="G87" s="35">
        <v>1</v>
      </c>
      <c r="H87" s="36">
        <v>0.85499999999999998</v>
      </c>
      <c r="I87" s="36">
        <f t="shared" si="6"/>
        <v>0.88114999999999999</v>
      </c>
      <c r="J87" s="36">
        <v>7.6869110000000003</v>
      </c>
      <c r="K87" s="105"/>
    </row>
    <row r="88" spans="1:11" s="37" customFormat="1">
      <c r="A88" s="47">
        <v>56</v>
      </c>
      <c r="B88" s="48" t="s">
        <v>229</v>
      </c>
      <c r="C88" s="35">
        <v>0</v>
      </c>
      <c r="D88" s="36">
        <v>0</v>
      </c>
      <c r="E88" s="35">
        <v>0</v>
      </c>
      <c r="F88" s="36">
        <v>0</v>
      </c>
      <c r="G88" s="35">
        <v>5</v>
      </c>
      <c r="H88" s="36">
        <v>0.70410364999999997</v>
      </c>
      <c r="I88" s="36">
        <f t="shared" si="6"/>
        <v>0.70410364999999997</v>
      </c>
      <c r="J88" s="36">
        <v>0.25366</v>
      </c>
      <c r="K88" s="105">
        <f t="shared" si="5"/>
        <v>277.57772214775684</v>
      </c>
    </row>
    <row r="89" spans="1:11" s="37" customFormat="1">
      <c r="A89" s="47">
        <v>57</v>
      </c>
      <c r="B89" s="48" t="s">
        <v>92</v>
      </c>
      <c r="C89" s="35">
        <v>0</v>
      </c>
      <c r="D89" s="36">
        <v>0</v>
      </c>
      <c r="E89" s="35">
        <v>1</v>
      </c>
      <c r="F89" s="36">
        <v>0.7</v>
      </c>
      <c r="G89" s="35">
        <v>0</v>
      </c>
      <c r="H89" s="36">
        <v>0</v>
      </c>
      <c r="I89" s="36">
        <f t="shared" si="6"/>
        <v>0.7</v>
      </c>
      <c r="J89" s="36">
        <v>12</v>
      </c>
      <c r="K89" s="105">
        <f t="shared" si="5"/>
        <v>5.833333333333333</v>
      </c>
    </row>
    <row r="90" spans="1:11" s="37" customFormat="1">
      <c r="A90" s="47">
        <v>58</v>
      </c>
      <c r="B90" s="48" t="s">
        <v>124</v>
      </c>
      <c r="C90" s="35">
        <v>1</v>
      </c>
      <c r="D90" s="36">
        <v>0.1</v>
      </c>
      <c r="E90" s="35">
        <v>0</v>
      </c>
      <c r="F90" s="36">
        <v>0</v>
      </c>
      <c r="G90" s="35">
        <v>1</v>
      </c>
      <c r="H90" s="36">
        <v>0.57509600000000005</v>
      </c>
      <c r="I90" s="36">
        <f t="shared" si="6"/>
        <v>0.67509600000000003</v>
      </c>
      <c r="J90" s="36">
        <v>27.941177</v>
      </c>
      <c r="K90" s="105">
        <f t="shared" si="5"/>
        <v>2.4161330068522169</v>
      </c>
    </row>
    <row r="91" spans="1:11" s="37" customFormat="1">
      <c r="A91" s="47">
        <v>59</v>
      </c>
      <c r="B91" s="48" t="s">
        <v>112</v>
      </c>
      <c r="C91" s="35">
        <v>4</v>
      </c>
      <c r="D91" s="36">
        <v>0.29296499999999998</v>
      </c>
      <c r="E91" s="35">
        <v>0</v>
      </c>
      <c r="F91" s="36">
        <v>0</v>
      </c>
      <c r="G91" s="35">
        <v>5</v>
      </c>
      <c r="H91" s="36">
        <v>0.348495</v>
      </c>
      <c r="I91" s="36">
        <f t="shared" si="6"/>
        <v>0.64145999999999992</v>
      </c>
      <c r="J91" s="36">
        <v>1.281331</v>
      </c>
      <c r="K91" s="105">
        <f t="shared" si="5"/>
        <v>50.062005836118843</v>
      </c>
    </row>
    <row r="92" spans="1:11" s="37" customFormat="1">
      <c r="A92" s="47">
        <v>60</v>
      </c>
      <c r="B92" s="48" t="s">
        <v>317</v>
      </c>
      <c r="C92" s="35">
        <v>0</v>
      </c>
      <c r="D92" s="36">
        <v>0</v>
      </c>
      <c r="E92" s="35">
        <v>0</v>
      </c>
      <c r="F92" s="36">
        <v>0</v>
      </c>
      <c r="G92" s="35">
        <v>1</v>
      </c>
      <c r="H92" s="36">
        <v>0.61827624999999997</v>
      </c>
      <c r="I92" s="36">
        <f t="shared" si="6"/>
        <v>0.61827624999999997</v>
      </c>
      <c r="J92" s="36"/>
      <c r="K92" s="105"/>
    </row>
    <row r="93" spans="1:11" s="37" customFormat="1">
      <c r="A93" s="47">
        <v>61</v>
      </c>
      <c r="B93" s="48" t="s">
        <v>87</v>
      </c>
      <c r="C93" s="35">
        <v>1</v>
      </c>
      <c r="D93" s="36">
        <v>0.5</v>
      </c>
      <c r="E93" s="35">
        <v>0</v>
      </c>
      <c r="F93" s="36">
        <v>0</v>
      </c>
      <c r="G93" s="35">
        <v>0</v>
      </c>
      <c r="H93" s="36">
        <v>0</v>
      </c>
      <c r="I93" s="36">
        <f t="shared" si="6"/>
        <v>0.5</v>
      </c>
      <c r="J93" s="36">
        <v>23</v>
      </c>
      <c r="K93" s="105">
        <f t="shared" si="5"/>
        <v>2.1739130434782608</v>
      </c>
    </row>
    <row r="94" spans="1:11" s="37" customFormat="1">
      <c r="A94" s="47">
        <v>62</v>
      </c>
      <c r="B94" s="48" t="s">
        <v>108</v>
      </c>
      <c r="C94" s="35">
        <v>2</v>
      </c>
      <c r="D94" s="36">
        <v>0.14000000000000001</v>
      </c>
      <c r="E94" s="35">
        <v>1</v>
      </c>
      <c r="F94" s="36">
        <v>1.2E-2</v>
      </c>
      <c r="G94" s="35">
        <v>4</v>
      </c>
      <c r="H94" s="36">
        <v>0.30789801</v>
      </c>
      <c r="I94" s="36">
        <f t="shared" si="6"/>
        <v>0.45989801000000002</v>
      </c>
      <c r="J94" s="36">
        <v>2.1122455999999996</v>
      </c>
      <c r="K94" s="105">
        <f t="shared" si="5"/>
        <v>21.772942029089805</v>
      </c>
    </row>
    <row r="95" spans="1:11" s="37" customFormat="1">
      <c r="A95" s="47">
        <v>63</v>
      </c>
      <c r="B95" s="48" t="s">
        <v>253</v>
      </c>
      <c r="C95" s="35">
        <v>0</v>
      </c>
      <c r="D95" s="36">
        <v>0</v>
      </c>
      <c r="E95" s="35">
        <v>0</v>
      </c>
      <c r="F95" s="36">
        <v>0</v>
      </c>
      <c r="G95" s="35">
        <v>3</v>
      </c>
      <c r="H95" s="36">
        <v>0.44769943000000001</v>
      </c>
      <c r="I95" s="36">
        <f t="shared" si="6"/>
        <v>0.44769943000000001</v>
      </c>
      <c r="J95" s="36">
        <v>0.20063500000000001</v>
      </c>
      <c r="K95" s="105">
        <f t="shared" si="5"/>
        <v>223.1412415580532</v>
      </c>
    </row>
    <row r="96" spans="1:11" s="37" customFormat="1">
      <c r="A96" s="47">
        <v>64</v>
      </c>
      <c r="B96" s="48" t="s">
        <v>141</v>
      </c>
      <c r="C96" s="35">
        <v>1</v>
      </c>
      <c r="D96" s="36">
        <v>2.4782999999999999E-2</v>
      </c>
      <c r="E96" s="35">
        <v>0</v>
      </c>
      <c r="F96" s="36">
        <v>0</v>
      </c>
      <c r="G96" s="35">
        <v>1</v>
      </c>
      <c r="H96" s="36">
        <v>0.38701622999999996</v>
      </c>
      <c r="I96" s="36">
        <f t="shared" si="6"/>
        <v>0.41179922999999996</v>
      </c>
      <c r="J96" s="36">
        <v>0.689411</v>
      </c>
      <c r="K96" s="105">
        <f t="shared" si="5"/>
        <v>59.73203647751486</v>
      </c>
    </row>
    <row r="97" spans="1:11" s="37" customFormat="1">
      <c r="A97" s="47">
        <v>65</v>
      </c>
      <c r="B97" s="48" t="s">
        <v>314</v>
      </c>
      <c r="C97" s="35">
        <v>0</v>
      </c>
      <c r="D97" s="36">
        <v>0</v>
      </c>
      <c r="E97" s="35">
        <v>0</v>
      </c>
      <c r="F97" s="36">
        <v>0</v>
      </c>
      <c r="G97" s="35">
        <v>1</v>
      </c>
      <c r="H97" s="36">
        <v>0.40699999999999997</v>
      </c>
      <c r="I97" s="36">
        <f t="shared" ref="I97:I121" si="7">D97+F97+H97</f>
        <v>0.40699999999999997</v>
      </c>
      <c r="J97" s="36">
        <v>0.12679599999999999</v>
      </c>
      <c r="K97" s="105"/>
    </row>
    <row r="98" spans="1:11" s="37" customFormat="1">
      <c r="A98" s="47">
        <v>66</v>
      </c>
      <c r="B98" s="48" t="s">
        <v>240</v>
      </c>
      <c r="C98" s="35">
        <v>1</v>
      </c>
      <c r="D98" s="36">
        <v>0.12124151</v>
      </c>
      <c r="E98" s="35">
        <v>1</v>
      </c>
      <c r="F98" s="36">
        <v>1.8790000000000001E-2</v>
      </c>
      <c r="G98" s="35">
        <v>1</v>
      </c>
      <c r="H98" s="36">
        <v>0.25</v>
      </c>
      <c r="I98" s="36">
        <f t="shared" si="7"/>
        <v>0.39003151000000003</v>
      </c>
      <c r="J98" s="36">
        <v>0.101746</v>
      </c>
      <c r="K98" s="105">
        <f t="shared" ref="K98:K124" si="8">I98/J98*100</f>
        <v>383.3384211664341</v>
      </c>
    </row>
    <row r="99" spans="1:11" s="37" customFormat="1">
      <c r="A99" s="47">
        <v>67</v>
      </c>
      <c r="B99" s="48" t="s">
        <v>125</v>
      </c>
      <c r="C99" s="35">
        <v>2</v>
      </c>
      <c r="D99" s="36">
        <v>0.128939</v>
      </c>
      <c r="E99" s="35">
        <v>0</v>
      </c>
      <c r="F99" s="36">
        <v>0</v>
      </c>
      <c r="G99" s="35">
        <v>1</v>
      </c>
      <c r="H99" s="36">
        <v>0.247476</v>
      </c>
      <c r="I99" s="36">
        <f t="shared" si="7"/>
        <v>0.376415</v>
      </c>
      <c r="J99" s="36">
        <v>0.72919999999999996</v>
      </c>
      <c r="K99" s="105">
        <f t="shared" si="8"/>
        <v>51.620268787712561</v>
      </c>
    </row>
    <row r="100" spans="1:11" s="37" customFormat="1">
      <c r="A100" s="47">
        <v>68</v>
      </c>
      <c r="B100" s="48" t="s">
        <v>283</v>
      </c>
      <c r="C100" s="35">
        <v>0</v>
      </c>
      <c r="D100" s="36">
        <v>0</v>
      </c>
      <c r="E100" s="35">
        <v>0</v>
      </c>
      <c r="F100" s="36">
        <v>0</v>
      </c>
      <c r="G100" s="35">
        <v>1</v>
      </c>
      <c r="H100" s="36">
        <v>0.37153236000000001</v>
      </c>
      <c r="I100" s="36">
        <f t="shared" si="7"/>
        <v>0.37153236000000001</v>
      </c>
      <c r="J100" s="36">
        <v>0.17391200000000001</v>
      </c>
      <c r="K100" s="105">
        <f t="shared" si="8"/>
        <v>213.63238879433277</v>
      </c>
    </row>
    <row r="101" spans="1:11" s="37" customFormat="1">
      <c r="A101" s="47">
        <v>69</v>
      </c>
      <c r="B101" s="48" t="s">
        <v>252</v>
      </c>
      <c r="C101" s="35">
        <v>0</v>
      </c>
      <c r="D101" s="36">
        <v>0</v>
      </c>
      <c r="E101" s="35">
        <v>0</v>
      </c>
      <c r="F101" s="36">
        <v>0</v>
      </c>
      <c r="G101" s="35">
        <v>2</v>
      </c>
      <c r="H101" s="36">
        <v>0.369363</v>
      </c>
      <c r="I101" s="36">
        <f t="shared" si="7"/>
        <v>0.369363</v>
      </c>
      <c r="J101" s="36">
        <v>0.190113</v>
      </c>
      <c r="K101" s="105">
        <f t="shared" si="8"/>
        <v>194.28602988748796</v>
      </c>
    </row>
    <row r="102" spans="1:11" s="37" customFormat="1">
      <c r="A102" s="47">
        <v>70</v>
      </c>
      <c r="B102" s="48" t="s">
        <v>120</v>
      </c>
      <c r="C102" s="35">
        <v>3</v>
      </c>
      <c r="D102" s="36">
        <v>0.102343</v>
      </c>
      <c r="E102" s="35">
        <v>0</v>
      </c>
      <c r="F102" s="36">
        <v>0</v>
      </c>
      <c r="G102" s="35">
        <v>6</v>
      </c>
      <c r="H102" s="36">
        <v>0.25784596999999998</v>
      </c>
      <c r="I102" s="36">
        <f t="shared" si="7"/>
        <v>0.36018897</v>
      </c>
      <c r="J102" s="36">
        <v>0.13572700000000001</v>
      </c>
      <c r="K102" s="105"/>
    </row>
    <row r="103" spans="1:11" s="37" customFormat="1">
      <c r="A103" s="47">
        <v>71</v>
      </c>
      <c r="B103" s="48" t="s">
        <v>258</v>
      </c>
      <c r="C103" s="35">
        <v>0</v>
      </c>
      <c r="D103" s="36">
        <v>0</v>
      </c>
      <c r="E103" s="35">
        <v>0</v>
      </c>
      <c r="F103" s="36">
        <v>0</v>
      </c>
      <c r="G103" s="35">
        <v>4</v>
      </c>
      <c r="H103" s="36">
        <v>0.35232200000000002</v>
      </c>
      <c r="I103" s="36">
        <f t="shared" si="7"/>
        <v>0.35232200000000002</v>
      </c>
      <c r="J103" s="36"/>
      <c r="K103" s="105"/>
    </row>
    <row r="104" spans="1:11" s="37" customFormat="1">
      <c r="A104" s="47">
        <v>72</v>
      </c>
      <c r="B104" s="48" t="s">
        <v>102</v>
      </c>
      <c r="C104" s="35">
        <v>1</v>
      </c>
      <c r="D104" s="36">
        <v>0.3</v>
      </c>
      <c r="E104" s="35">
        <v>0</v>
      </c>
      <c r="F104" s="36">
        <v>0</v>
      </c>
      <c r="G104" s="35">
        <v>0</v>
      </c>
      <c r="H104" s="36">
        <v>0</v>
      </c>
      <c r="I104" s="36">
        <f t="shared" si="7"/>
        <v>0.3</v>
      </c>
      <c r="J104" s="36">
        <v>-1.6</v>
      </c>
      <c r="K104" s="105">
        <f t="shared" si="8"/>
        <v>-18.749999999999996</v>
      </c>
    </row>
    <row r="105" spans="1:11" s="37" customFormat="1">
      <c r="A105" s="47">
        <v>73</v>
      </c>
      <c r="B105" s="48" t="s">
        <v>96</v>
      </c>
      <c r="C105" s="35">
        <v>0</v>
      </c>
      <c r="D105" s="36">
        <v>0</v>
      </c>
      <c r="E105" s="35">
        <v>1</v>
      </c>
      <c r="F105" s="36">
        <v>0.12180199999999999</v>
      </c>
      <c r="G105" s="35">
        <v>3</v>
      </c>
      <c r="H105" s="36">
        <v>0.16106999999999999</v>
      </c>
      <c r="I105" s="36">
        <f t="shared" si="7"/>
        <v>0.28287200000000001</v>
      </c>
      <c r="J105" s="36">
        <v>0.93365840874999995</v>
      </c>
      <c r="K105" s="105">
        <f t="shared" si="8"/>
        <v>30.297161932993731</v>
      </c>
    </row>
    <row r="106" spans="1:11" s="37" customFormat="1">
      <c r="A106" s="47">
        <v>74</v>
      </c>
      <c r="B106" s="48" t="s">
        <v>316</v>
      </c>
      <c r="C106" s="35">
        <v>0</v>
      </c>
      <c r="D106" s="36">
        <v>0</v>
      </c>
      <c r="E106" s="35">
        <v>0</v>
      </c>
      <c r="F106" s="36">
        <v>0</v>
      </c>
      <c r="G106" s="35">
        <v>1</v>
      </c>
      <c r="H106" s="36">
        <v>0.23571</v>
      </c>
      <c r="I106" s="36">
        <f t="shared" si="7"/>
        <v>0.23571</v>
      </c>
      <c r="J106" s="36"/>
      <c r="K106" s="105"/>
    </row>
    <row r="107" spans="1:11" s="37" customFormat="1">
      <c r="A107" s="47">
        <v>75</v>
      </c>
      <c r="B107" s="48" t="s">
        <v>247</v>
      </c>
      <c r="C107" s="35">
        <v>1</v>
      </c>
      <c r="D107" s="36">
        <v>0.15</v>
      </c>
      <c r="E107" s="35">
        <v>0</v>
      </c>
      <c r="F107" s="36">
        <v>0</v>
      </c>
      <c r="G107" s="35">
        <v>3</v>
      </c>
      <c r="H107" s="36">
        <v>8.0112490000000008E-2</v>
      </c>
      <c r="I107" s="36">
        <f t="shared" si="7"/>
        <v>0.23011249</v>
      </c>
      <c r="J107" s="36">
        <v>0.35867700000000002</v>
      </c>
      <c r="K107" s="105">
        <f t="shared" si="8"/>
        <v>64.155909076968967</v>
      </c>
    </row>
    <row r="108" spans="1:11" s="37" customFormat="1">
      <c r="A108" s="47">
        <v>76</v>
      </c>
      <c r="B108" s="48" t="s">
        <v>311</v>
      </c>
      <c r="C108" s="35">
        <v>1</v>
      </c>
      <c r="D108" s="36">
        <v>0.2</v>
      </c>
      <c r="E108" s="35">
        <v>0</v>
      </c>
      <c r="F108" s="36">
        <v>0</v>
      </c>
      <c r="G108" s="35">
        <v>1</v>
      </c>
      <c r="H108" s="100">
        <v>2.0490000000000001E-2</v>
      </c>
      <c r="I108" s="205">
        <f t="shared" si="7"/>
        <v>0.22049000000000002</v>
      </c>
      <c r="J108" s="36"/>
      <c r="K108" s="105"/>
    </row>
    <row r="109" spans="1:11" s="37" customFormat="1">
      <c r="A109" s="47">
        <v>77</v>
      </c>
      <c r="B109" s="48" t="s">
        <v>211</v>
      </c>
      <c r="C109" s="35">
        <v>0</v>
      </c>
      <c r="D109" s="36">
        <v>0</v>
      </c>
      <c r="E109" s="35">
        <v>0</v>
      </c>
      <c r="F109" s="36">
        <v>0</v>
      </c>
      <c r="G109" s="35">
        <v>1</v>
      </c>
      <c r="H109" s="36">
        <v>0.202184</v>
      </c>
      <c r="I109" s="36">
        <f t="shared" si="7"/>
        <v>0.202184</v>
      </c>
      <c r="J109" s="36"/>
      <c r="K109" s="105"/>
    </row>
    <row r="110" spans="1:11" s="37" customFormat="1">
      <c r="A110" s="47">
        <v>78</v>
      </c>
      <c r="B110" s="48" t="s">
        <v>142</v>
      </c>
      <c r="C110" s="35">
        <v>0</v>
      </c>
      <c r="D110" s="36">
        <v>0</v>
      </c>
      <c r="E110" s="35">
        <v>0</v>
      </c>
      <c r="F110" s="36">
        <v>0</v>
      </c>
      <c r="G110" s="35">
        <v>3</v>
      </c>
      <c r="H110" s="36">
        <v>0.14335700000000001</v>
      </c>
      <c r="I110" s="36">
        <f t="shared" si="7"/>
        <v>0.14335700000000001</v>
      </c>
      <c r="J110" s="36">
        <v>0.12686500000000001</v>
      </c>
      <c r="K110" s="105"/>
    </row>
    <row r="111" spans="1:11" s="37" customFormat="1">
      <c r="A111" s="47">
        <v>79</v>
      </c>
      <c r="B111" s="48" t="s">
        <v>106</v>
      </c>
      <c r="C111" s="35">
        <v>0</v>
      </c>
      <c r="D111" s="36">
        <v>0</v>
      </c>
      <c r="E111" s="35">
        <v>0</v>
      </c>
      <c r="F111" s="36">
        <v>0</v>
      </c>
      <c r="G111" s="35">
        <v>1</v>
      </c>
      <c r="H111" s="36">
        <v>0.13618153</v>
      </c>
      <c r="I111" s="36">
        <f t="shared" si="7"/>
        <v>0.13618153</v>
      </c>
      <c r="J111" s="36">
        <v>1.1870499999999999</v>
      </c>
      <c r="K111" s="105">
        <f t="shared" si="8"/>
        <v>11.472265700686576</v>
      </c>
    </row>
    <row r="112" spans="1:11" s="37" customFormat="1">
      <c r="A112" s="47">
        <v>80</v>
      </c>
      <c r="B112" s="48" t="s">
        <v>275</v>
      </c>
      <c r="C112" s="35">
        <v>0</v>
      </c>
      <c r="D112" s="36">
        <v>0</v>
      </c>
      <c r="E112" s="35">
        <v>0</v>
      </c>
      <c r="F112" s="36">
        <v>0</v>
      </c>
      <c r="G112" s="35">
        <v>1</v>
      </c>
      <c r="H112" s="36">
        <v>0.122699</v>
      </c>
      <c r="I112" s="36">
        <f t="shared" si="7"/>
        <v>0.122699</v>
      </c>
      <c r="J112" s="36">
        <v>0.168492</v>
      </c>
      <c r="K112" s="105"/>
    </row>
    <row r="113" spans="1:11" s="37" customFormat="1">
      <c r="A113" s="47">
        <v>81</v>
      </c>
      <c r="B113" s="48" t="s">
        <v>137</v>
      </c>
      <c r="C113" s="35">
        <v>1</v>
      </c>
      <c r="D113" s="36">
        <v>0.1</v>
      </c>
      <c r="E113" s="35">
        <v>0</v>
      </c>
      <c r="F113" s="36">
        <v>0</v>
      </c>
      <c r="G113" s="35">
        <v>0</v>
      </c>
      <c r="H113" s="36">
        <v>0</v>
      </c>
      <c r="I113" s="36">
        <f t="shared" si="7"/>
        <v>0.1</v>
      </c>
      <c r="J113" s="36">
        <v>1.2803999999999999E-2</v>
      </c>
      <c r="K113" s="105">
        <f t="shared" si="8"/>
        <v>781.00593564511098</v>
      </c>
    </row>
    <row r="114" spans="1:11" s="37" customFormat="1">
      <c r="A114" s="47">
        <v>82</v>
      </c>
      <c r="B114" s="48" t="s">
        <v>313</v>
      </c>
      <c r="C114" s="35">
        <v>0</v>
      </c>
      <c r="D114" s="36">
        <v>0</v>
      </c>
      <c r="E114" s="35">
        <v>0</v>
      </c>
      <c r="F114" s="36">
        <v>0</v>
      </c>
      <c r="G114" s="35">
        <v>1</v>
      </c>
      <c r="H114" s="36">
        <v>9.8137000000000002E-2</v>
      </c>
      <c r="I114" s="36">
        <f t="shared" si="7"/>
        <v>9.8137000000000002E-2</v>
      </c>
      <c r="J114" s="36"/>
      <c r="K114" s="105"/>
    </row>
    <row r="115" spans="1:11" s="37" customFormat="1">
      <c r="A115" s="47">
        <v>83</v>
      </c>
      <c r="B115" s="48" t="s">
        <v>225</v>
      </c>
      <c r="C115" s="35">
        <v>0</v>
      </c>
      <c r="D115" s="36">
        <v>0</v>
      </c>
      <c r="E115" s="35">
        <v>0</v>
      </c>
      <c r="F115" s="36">
        <v>0</v>
      </c>
      <c r="G115" s="35">
        <v>1</v>
      </c>
      <c r="H115" s="36">
        <v>8.3500000000000005E-2</v>
      </c>
      <c r="I115" s="36">
        <f t="shared" si="7"/>
        <v>8.3500000000000005E-2</v>
      </c>
      <c r="J115" s="36"/>
      <c r="K115" s="105"/>
    </row>
    <row r="116" spans="1:11" s="37" customFormat="1">
      <c r="A116" s="47">
        <v>84</v>
      </c>
      <c r="B116" s="48" t="s">
        <v>143</v>
      </c>
      <c r="C116" s="35">
        <v>1</v>
      </c>
      <c r="D116" s="36">
        <v>6.0000000000000001E-3</v>
      </c>
      <c r="E116" s="35">
        <v>0</v>
      </c>
      <c r="F116" s="36">
        <v>0</v>
      </c>
      <c r="G116" s="35">
        <v>2</v>
      </c>
      <c r="H116" s="36">
        <v>4.1272000000000003E-2</v>
      </c>
      <c r="I116" s="36">
        <f t="shared" si="7"/>
        <v>4.7272000000000002E-2</v>
      </c>
      <c r="J116" s="36"/>
      <c r="K116" s="105"/>
    </row>
    <row r="117" spans="1:11" s="37" customFormat="1">
      <c r="A117" s="47">
        <v>85</v>
      </c>
      <c r="B117" s="48" t="s">
        <v>223</v>
      </c>
      <c r="C117" s="35">
        <v>0</v>
      </c>
      <c r="D117" s="36">
        <v>0</v>
      </c>
      <c r="E117" s="35">
        <v>0</v>
      </c>
      <c r="F117" s="36">
        <v>0</v>
      </c>
      <c r="G117" s="35">
        <v>1</v>
      </c>
      <c r="H117" s="36">
        <v>3.7499999999999999E-2</v>
      </c>
      <c r="I117" s="36">
        <f t="shared" si="7"/>
        <v>3.7499999999999999E-2</v>
      </c>
      <c r="J117" s="36">
        <v>0.26433600000000002</v>
      </c>
      <c r="K117" s="105">
        <f t="shared" si="8"/>
        <v>14.186489921917559</v>
      </c>
    </row>
    <row r="118" spans="1:11" s="37" customFormat="1">
      <c r="A118" s="47">
        <v>86</v>
      </c>
      <c r="B118" s="48" t="s">
        <v>238</v>
      </c>
      <c r="C118" s="35">
        <v>0</v>
      </c>
      <c r="D118" s="36">
        <v>0</v>
      </c>
      <c r="E118" s="35">
        <v>0</v>
      </c>
      <c r="F118" s="36">
        <v>0</v>
      </c>
      <c r="G118" s="35">
        <v>1</v>
      </c>
      <c r="H118" s="36">
        <v>0.03</v>
      </c>
      <c r="I118" s="36">
        <f t="shared" si="7"/>
        <v>0.03</v>
      </c>
      <c r="J118" s="36">
        <v>0.21204100000000001</v>
      </c>
      <c r="K118" s="105"/>
    </row>
    <row r="119" spans="1:11" s="37" customFormat="1">
      <c r="A119" s="47">
        <v>87</v>
      </c>
      <c r="B119" s="48" t="s">
        <v>140</v>
      </c>
      <c r="C119" s="35">
        <v>0</v>
      </c>
      <c r="D119" s="36">
        <v>0</v>
      </c>
      <c r="E119" s="35">
        <v>0</v>
      </c>
      <c r="F119" s="36">
        <v>0</v>
      </c>
      <c r="G119" s="35">
        <v>2</v>
      </c>
      <c r="H119" s="36">
        <v>2.9959E-2</v>
      </c>
      <c r="I119" s="36">
        <f t="shared" si="7"/>
        <v>2.9959E-2</v>
      </c>
      <c r="J119" s="36">
        <v>0.30397099999999999</v>
      </c>
      <c r="K119" s="105">
        <f t="shared" si="8"/>
        <v>9.8558744090719195</v>
      </c>
    </row>
    <row r="120" spans="1:11" s="37" customFormat="1">
      <c r="A120" s="47">
        <v>88</v>
      </c>
      <c r="B120" s="48" t="s">
        <v>312</v>
      </c>
      <c r="C120" s="35">
        <v>1</v>
      </c>
      <c r="D120" s="36">
        <v>2.0833999999999998E-2</v>
      </c>
      <c r="E120" s="35">
        <v>0</v>
      </c>
      <c r="F120" s="36">
        <v>0</v>
      </c>
      <c r="G120" s="35">
        <v>0</v>
      </c>
      <c r="H120" s="36">
        <v>0</v>
      </c>
      <c r="I120" s="36">
        <f t="shared" si="7"/>
        <v>2.0833999999999998E-2</v>
      </c>
      <c r="J120" s="36"/>
      <c r="K120" s="105"/>
    </row>
    <row r="121" spans="1:11" s="37" customFormat="1">
      <c r="A121" s="47">
        <v>89</v>
      </c>
      <c r="B121" s="48" t="s">
        <v>116</v>
      </c>
      <c r="C121" s="35">
        <v>0</v>
      </c>
      <c r="D121" s="36">
        <v>0</v>
      </c>
      <c r="E121" s="35">
        <v>0</v>
      </c>
      <c r="F121" s="36">
        <v>0</v>
      </c>
      <c r="G121" s="35">
        <v>1</v>
      </c>
      <c r="H121" s="36">
        <v>1.2279999999999999E-2</v>
      </c>
      <c r="I121" s="36">
        <f t="shared" si="7"/>
        <v>1.2279999999999999E-2</v>
      </c>
      <c r="J121" s="36">
        <v>0.17612923999999999</v>
      </c>
      <c r="K121" s="105">
        <f t="shared" si="8"/>
        <v>6.9721529485961558</v>
      </c>
    </row>
    <row r="122" spans="1:11" s="37" customFormat="1">
      <c r="A122" s="47">
        <v>90</v>
      </c>
      <c r="B122" s="48" t="s">
        <v>227</v>
      </c>
      <c r="C122" s="35">
        <v>0</v>
      </c>
      <c r="D122" s="36">
        <v>0</v>
      </c>
      <c r="E122" s="35">
        <v>0</v>
      </c>
      <c r="F122" s="36">
        <v>0</v>
      </c>
      <c r="G122" s="35">
        <v>1</v>
      </c>
      <c r="H122" s="36">
        <v>0.01</v>
      </c>
      <c r="I122" s="36">
        <f t="shared" ref="I122:I123" si="9">D122+F122+H122</f>
        <v>0.01</v>
      </c>
      <c r="J122" s="36">
        <v>0.15023626999999998</v>
      </c>
      <c r="K122" s="105">
        <f t="shared" si="8"/>
        <v>6.6561822920656919</v>
      </c>
    </row>
    <row r="123" spans="1:11" s="37" customFormat="1">
      <c r="A123" s="47">
        <v>91</v>
      </c>
      <c r="B123" s="48" t="s">
        <v>318</v>
      </c>
      <c r="C123" s="35">
        <v>1</v>
      </c>
      <c r="D123" s="36">
        <v>7.0000000000000001E-3</v>
      </c>
      <c r="E123" s="35">
        <v>0</v>
      </c>
      <c r="F123" s="36">
        <v>0</v>
      </c>
      <c r="G123" s="35">
        <v>0</v>
      </c>
      <c r="H123" s="36">
        <v>0</v>
      </c>
      <c r="I123" s="36">
        <f t="shared" si="9"/>
        <v>7.0000000000000001E-3</v>
      </c>
      <c r="J123" s="36"/>
      <c r="K123" s="105"/>
    </row>
    <row r="124" spans="1:11" s="37" customFormat="1">
      <c r="A124" s="47">
        <v>92</v>
      </c>
      <c r="B124" s="48" t="s">
        <v>309</v>
      </c>
      <c r="C124" s="35">
        <v>1</v>
      </c>
      <c r="D124" s="36">
        <v>5.0000000000000001E-3</v>
      </c>
      <c r="E124" s="35">
        <v>0</v>
      </c>
      <c r="F124" s="36">
        <v>0</v>
      </c>
      <c r="G124" s="35">
        <v>0</v>
      </c>
      <c r="H124" s="36">
        <v>0</v>
      </c>
      <c r="I124" s="36">
        <f t="shared" ref="I124:I126" si="10">D124+F124+H124</f>
        <v>5.0000000000000001E-3</v>
      </c>
      <c r="J124" s="36">
        <v>4.4485870000000004E-2</v>
      </c>
      <c r="K124" s="105">
        <f t="shared" si="8"/>
        <v>11.239523920741574</v>
      </c>
    </row>
    <row r="125" spans="1:11" s="37" customFormat="1">
      <c r="A125" s="47">
        <v>93</v>
      </c>
      <c r="B125" s="48" t="s">
        <v>249</v>
      </c>
      <c r="C125" s="35">
        <v>0</v>
      </c>
      <c r="D125" s="36">
        <v>0</v>
      </c>
      <c r="E125" s="35">
        <v>0</v>
      </c>
      <c r="F125" s="36">
        <v>0</v>
      </c>
      <c r="G125" s="35">
        <v>1</v>
      </c>
      <c r="H125" s="100">
        <v>4.9740000000000001E-3</v>
      </c>
      <c r="I125" s="100">
        <f t="shared" si="10"/>
        <v>4.9740000000000001E-3</v>
      </c>
      <c r="J125" s="36"/>
      <c r="K125" s="105"/>
    </row>
    <row r="126" spans="1:11" s="37" customFormat="1">
      <c r="A126" s="47">
        <v>94</v>
      </c>
      <c r="B126" s="48" t="s">
        <v>286</v>
      </c>
      <c r="C126" s="35">
        <v>0</v>
      </c>
      <c r="D126" s="36">
        <v>0</v>
      </c>
      <c r="E126" s="35">
        <v>0</v>
      </c>
      <c r="F126" s="36">
        <v>0</v>
      </c>
      <c r="G126" s="35">
        <v>2</v>
      </c>
      <c r="H126" s="100">
        <v>8.3500000000000002E-4</v>
      </c>
      <c r="I126" s="100">
        <f t="shared" si="10"/>
        <v>8.3500000000000002E-4</v>
      </c>
      <c r="J126" s="36"/>
      <c r="K126" s="105"/>
    </row>
    <row r="127" spans="1:11" s="41" customFormat="1" ht="14.25">
      <c r="A127" s="195" t="s">
        <v>62</v>
      </c>
      <c r="B127" s="196"/>
      <c r="C127" s="39">
        <f t="shared" ref="C127:I127" si="11">SUM(C33:C126)</f>
        <v>2247</v>
      </c>
      <c r="D127" s="40">
        <f t="shared" si="11"/>
        <v>11998.534015789997</v>
      </c>
      <c r="E127" s="39">
        <f t="shared" si="11"/>
        <v>926</v>
      </c>
      <c r="F127" s="40">
        <f t="shared" si="11"/>
        <v>5712.7388460693182</v>
      </c>
      <c r="G127" s="39">
        <f t="shared" si="11"/>
        <v>2196</v>
      </c>
      <c r="H127" s="40">
        <f t="shared" si="11"/>
        <v>2813.2105013000005</v>
      </c>
      <c r="I127" s="40">
        <f t="shared" si="11"/>
        <v>20524.483363159332</v>
      </c>
      <c r="J127" s="137"/>
      <c r="K127" s="176">
        <f>K27</f>
        <v>106.95987058771547</v>
      </c>
    </row>
    <row r="128" spans="1:11" s="45" customFormat="1" ht="14.25">
      <c r="A128" s="42"/>
      <c r="B128" s="42"/>
      <c r="C128" s="43"/>
      <c r="D128" s="44"/>
      <c r="E128" s="43"/>
      <c r="F128" s="44"/>
      <c r="G128" s="43"/>
      <c r="H128" s="44"/>
      <c r="I128" s="44"/>
      <c r="J128" s="106"/>
      <c r="K128" s="107"/>
    </row>
    <row r="129" spans="1:11" s="45" customFormat="1">
      <c r="A129" s="42"/>
      <c r="B129" s="42"/>
      <c r="C129" s="43"/>
      <c r="D129" s="44"/>
      <c r="E129" s="43"/>
      <c r="F129" s="44"/>
      <c r="G129" s="43"/>
      <c r="H129" s="44"/>
      <c r="I129" s="44"/>
      <c r="J129" s="22"/>
      <c r="K129" s="138"/>
    </row>
    <row r="130" spans="1:11" s="45" customFormat="1">
      <c r="A130" s="42"/>
      <c r="B130" s="42"/>
      <c r="C130" s="43"/>
      <c r="D130" s="44"/>
      <c r="E130" s="43"/>
      <c r="F130" s="44"/>
      <c r="G130" s="43"/>
      <c r="H130" s="44"/>
      <c r="I130" s="44"/>
      <c r="J130" s="22"/>
      <c r="K130" s="138"/>
    </row>
    <row r="131" spans="1:11" ht="15.75">
      <c r="A131" s="194" t="s">
        <v>322</v>
      </c>
      <c r="B131" s="194"/>
      <c r="C131" s="194"/>
      <c r="D131" s="194"/>
      <c r="E131" s="194"/>
      <c r="F131" s="194"/>
      <c r="G131" s="194"/>
      <c r="H131" s="194"/>
      <c r="I131" s="194"/>
      <c r="J131" s="194"/>
      <c r="K131" s="194"/>
    </row>
    <row r="132" spans="1:11">
      <c r="A132" s="191" t="str">
        <f>A6</f>
        <v>Tính từ 01/01/2024 đến 31/08/2024</v>
      </c>
      <c r="B132" s="191"/>
      <c r="C132" s="191"/>
      <c r="D132" s="191"/>
      <c r="E132" s="191"/>
      <c r="F132" s="191"/>
      <c r="G132" s="191"/>
      <c r="H132" s="191"/>
      <c r="I132" s="191"/>
      <c r="J132" s="191"/>
      <c r="K132" s="191"/>
    </row>
    <row r="133" spans="1:11" ht="18.75" customHeight="1"/>
    <row r="134" spans="1:11" ht="51">
      <c r="A134" s="28" t="s">
        <v>1</v>
      </c>
      <c r="B134" s="31" t="s">
        <v>145</v>
      </c>
      <c r="C134" s="31" t="s">
        <v>37</v>
      </c>
      <c r="D134" s="31" t="s">
        <v>38</v>
      </c>
      <c r="E134" s="31" t="s">
        <v>39</v>
      </c>
      <c r="F134" s="31" t="s">
        <v>40</v>
      </c>
      <c r="G134" s="31" t="s">
        <v>41</v>
      </c>
      <c r="H134" s="31" t="s">
        <v>42</v>
      </c>
      <c r="I134" s="31" t="s">
        <v>43</v>
      </c>
      <c r="J134" s="103" t="s">
        <v>332</v>
      </c>
      <c r="K134" s="104" t="s">
        <v>287</v>
      </c>
    </row>
    <row r="135" spans="1:11" s="37" customFormat="1" ht="14.25" customHeight="1">
      <c r="A135" s="47">
        <v>1</v>
      </c>
      <c r="B135" s="36" t="s">
        <v>154</v>
      </c>
      <c r="C135" s="35">
        <v>318</v>
      </c>
      <c r="D135" s="36">
        <v>1599.6841533799998</v>
      </c>
      <c r="E135" s="35">
        <v>135</v>
      </c>
      <c r="F135" s="36">
        <v>1615.7636471349999</v>
      </c>
      <c r="G135" s="35">
        <v>49</v>
      </c>
      <c r="H135" s="36">
        <v>254.11064500000001</v>
      </c>
      <c r="I135" s="36">
        <f t="shared" ref="I135:I166" si="12">D135+F135+H135</f>
        <v>3469.5584455149997</v>
      </c>
      <c r="J135" s="36">
        <v>1180.2715746341405</v>
      </c>
      <c r="K135" s="105">
        <f>I135/J135*100</f>
        <v>293.9627218075205</v>
      </c>
    </row>
    <row r="136" spans="1:11" s="37" customFormat="1" ht="14.25" customHeight="1">
      <c r="A136" s="47">
        <v>2</v>
      </c>
      <c r="B136" s="173" t="s">
        <v>176</v>
      </c>
      <c r="C136" s="35">
        <v>25</v>
      </c>
      <c r="D136" s="36">
        <v>1574.5797219999999</v>
      </c>
      <c r="E136" s="35">
        <v>19</v>
      </c>
      <c r="F136" s="36">
        <v>203.00106</v>
      </c>
      <c r="G136" s="35">
        <v>2</v>
      </c>
      <c r="H136" s="36">
        <v>0.56139161000000004</v>
      </c>
      <c r="I136" s="36">
        <f t="shared" si="12"/>
        <v>1778.1421736100001</v>
      </c>
      <c r="J136" s="36">
        <v>769.59600993000004</v>
      </c>
      <c r="K136" s="105">
        <f t="shared" ref="K136:K188" si="13">I136/J136*100</f>
        <v>231.04877762707397</v>
      </c>
    </row>
    <row r="137" spans="1:11" s="37" customFormat="1" ht="14.25" customHeight="1">
      <c r="A137" s="47">
        <v>3</v>
      </c>
      <c r="B137" s="36" t="s">
        <v>147</v>
      </c>
      <c r="C137" s="35">
        <v>907</v>
      </c>
      <c r="D137" s="36">
        <v>310.74093365000004</v>
      </c>
      <c r="E137" s="35">
        <v>106</v>
      </c>
      <c r="F137" s="36">
        <v>342.64358622119141</v>
      </c>
      <c r="G137" s="35">
        <v>1545</v>
      </c>
      <c r="H137" s="36">
        <v>1108.4139337500001</v>
      </c>
      <c r="I137" s="36">
        <f t="shared" si="12"/>
        <v>1761.7984536211916</v>
      </c>
      <c r="J137" s="36">
        <v>1919.2827518860938</v>
      </c>
      <c r="K137" s="105">
        <f t="shared" si="13"/>
        <v>91.794627544579285</v>
      </c>
    </row>
    <row r="138" spans="1:11" s="37" customFormat="1" ht="14.25" customHeight="1">
      <c r="A138" s="47">
        <v>4</v>
      </c>
      <c r="B138" s="36" t="s">
        <v>151</v>
      </c>
      <c r="C138" s="35">
        <v>30</v>
      </c>
      <c r="D138" s="36">
        <v>1651.5686365500001</v>
      </c>
      <c r="E138" s="35">
        <v>2</v>
      </c>
      <c r="F138" s="36">
        <v>-9.5574569999999994</v>
      </c>
      <c r="G138" s="35">
        <v>11</v>
      </c>
      <c r="H138" s="36">
        <v>21.82216361</v>
      </c>
      <c r="I138" s="36">
        <f t="shared" si="12"/>
        <v>1663.8333431600001</v>
      </c>
      <c r="J138" s="36">
        <v>316.10733058000005</v>
      </c>
      <c r="K138" s="105">
        <f t="shared" si="13"/>
        <v>526.35076197289243</v>
      </c>
    </row>
    <row r="139" spans="1:11" s="37" customFormat="1" ht="14.25" customHeight="1">
      <c r="A139" s="47">
        <v>5</v>
      </c>
      <c r="B139" s="36" t="s">
        <v>149</v>
      </c>
      <c r="C139" s="35">
        <v>178</v>
      </c>
      <c r="D139" s="36">
        <v>1102.7952455100001</v>
      </c>
      <c r="E139" s="35">
        <v>131</v>
      </c>
      <c r="F139" s="36">
        <v>164.08404388062746</v>
      </c>
      <c r="G139" s="35">
        <v>155</v>
      </c>
      <c r="H139" s="36">
        <v>209.40285234999996</v>
      </c>
      <c r="I139" s="36">
        <f t="shared" si="12"/>
        <v>1476.2821417406274</v>
      </c>
      <c r="J139" s="36">
        <v>2356.4278247326556</v>
      </c>
      <c r="K139" s="105">
        <f t="shared" si="13"/>
        <v>62.649155906488097</v>
      </c>
    </row>
    <row r="140" spans="1:11" s="37" customFormat="1" ht="14.25" customHeight="1">
      <c r="A140" s="47">
        <v>6</v>
      </c>
      <c r="B140" s="36" t="s">
        <v>153</v>
      </c>
      <c r="C140" s="35">
        <v>80</v>
      </c>
      <c r="D140" s="36">
        <v>428.65345489999999</v>
      </c>
      <c r="E140" s="35">
        <v>32</v>
      </c>
      <c r="F140" s="36">
        <v>619.52038749999997</v>
      </c>
      <c r="G140" s="35">
        <v>31</v>
      </c>
      <c r="H140" s="36">
        <v>410.04760141000003</v>
      </c>
      <c r="I140" s="36">
        <f t="shared" si="12"/>
        <v>1458.22144381</v>
      </c>
      <c r="J140" s="36">
        <v>2139.4534473000003</v>
      </c>
      <c r="K140" s="105">
        <f t="shared" si="13"/>
        <v>68.158596563542048</v>
      </c>
    </row>
    <row r="141" spans="1:11" s="37" customFormat="1" ht="14.25" customHeight="1">
      <c r="A141" s="47">
        <v>7</v>
      </c>
      <c r="B141" s="36" t="s">
        <v>150</v>
      </c>
      <c r="C141" s="35">
        <v>137</v>
      </c>
      <c r="D141" s="36">
        <v>543.41044036000005</v>
      </c>
      <c r="E141" s="35">
        <v>118</v>
      </c>
      <c r="F141" s="36">
        <v>638.86776548875002</v>
      </c>
      <c r="G141" s="35">
        <v>126</v>
      </c>
      <c r="H141" s="36">
        <v>179.27650565999997</v>
      </c>
      <c r="I141" s="36">
        <f t="shared" si="12"/>
        <v>1361.55471150875</v>
      </c>
      <c r="J141" s="36">
        <v>1300.2519082562499</v>
      </c>
      <c r="K141" s="105">
        <f t="shared" si="13"/>
        <v>104.71468665904229</v>
      </c>
    </row>
    <row r="142" spans="1:11" s="37" customFormat="1" ht="14.25" customHeight="1">
      <c r="A142" s="47">
        <v>8</v>
      </c>
      <c r="B142" s="36" t="s">
        <v>152</v>
      </c>
      <c r="C142" s="35">
        <v>66</v>
      </c>
      <c r="D142" s="36">
        <v>658.53189999999995</v>
      </c>
      <c r="E142" s="35">
        <v>62</v>
      </c>
      <c r="F142" s="36">
        <v>312.93529375000003</v>
      </c>
      <c r="G142" s="35">
        <v>34</v>
      </c>
      <c r="H142" s="36">
        <v>352.98222963000006</v>
      </c>
      <c r="I142" s="36">
        <f t="shared" si="12"/>
        <v>1324.4494233800001</v>
      </c>
      <c r="J142" s="36">
        <v>1072.643735391875</v>
      </c>
      <c r="K142" s="105">
        <f t="shared" si="13"/>
        <v>123.47523969793488</v>
      </c>
    </row>
    <row r="143" spans="1:11" s="37" customFormat="1" ht="14.25" customHeight="1">
      <c r="A143" s="47">
        <v>9</v>
      </c>
      <c r="B143" s="36" t="s">
        <v>159</v>
      </c>
      <c r="C143" s="35">
        <v>54</v>
      </c>
      <c r="D143" s="36">
        <v>364.31014499999998</v>
      </c>
      <c r="E143" s="35">
        <v>43</v>
      </c>
      <c r="F143" s="36">
        <v>598.83337231250005</v>
      </c>
      <c r="G143" s="35">
        <v>33</v>
      </c>
      <c r="H143" s="36">
        <v>38.695400219999996</v>
      </c>
      <c r="I143" s="36">
        <f t="shared" si="12"/>
        <v>1001.8389175325001</v>
      </c>
      <c r="J143" s="36">
        <v>1696.51468875</v>
      </c>
      <c r="K143" s="105">
        <f t="shared" si="13"/>
        <v>59.052770021735547</v>
      </c>
    </row>
    <row r="144" spans="1:11" s="37" customFormat="1" ht="14.25" customHeight="1">
      <c r="A144" s="47">
        <v>10</v>
      </c>
      <c r="B144" s="36" t="s">
        <v>169</v>
      </c>
      <c r="C144" s="35">
        <v>18</v>
      </c>
      <c r="D144" s="36">
        <v>499.72840000000002</v>
      </c>
      <c r="E144" s="35">
        <v>16</v>
      </c>
      <c r="F144" s="36">
        <v>75.040876499999996</v>
      </c>
      <c r="G144" s="35">
        <v>3</v>
      </c>
      <c r="H144" s="36">
        <v>0.96954142999999993</v>
      </c>
      <c r="I144" s="36">
        <f t="shared" si="12"/>
        <v>575.7388179300001</v>
      </c>
      <c r="J144" s="36">
        <v>199.71040080625002</v>
      </c>
      <c r="K144" s="105">
        <f t="shared" si="13"/>
        <v>288.28684715752775</v>
      </c>
    </row>
    <row r="145" spans="1:11" s="37" customFormat="1" ht="14.25" customHeight="1">
      <c r="A145" s="47">
        <v>11</v>
      </c>
      <c r="B145" s="36" t="s">
        <v>155</v>
      </c>
      <c r="C145" s="35">
        <v>38</v>
      </c>
      <c r="D145" s="36">
        <v>562.44744800000001</v>
      </c>
      <c r="E145" s="35">
        <v>36</v>
      </c>
      <c r="F145" s="36">
        <v>12.1364731875</v>
      </c>
      <c r="G145" s="35">
        <v>14</v>
      </c>
      <c r="H145" s="36">
        <v>13.063446539999999</v>
      </c>
      <c r="I145" s="36">
        <f t="shared" si="12"/>
        <v>587.64736772749995</v>
      </c>
      <c r="J145" s="36">
        <v>656.25397545500005</v>
      </c>
      <c r="K145" s="105">
        <f t="shared" si="13"/>
        <v>89.545723105154053</v>
      </c>
    </row>
    <row r="146" spans="1:11" s="37" customFormat="1" ht="14.25" customHeight="1">
      <c r="A146" s="47">
        <v>12</v>
      </c>
      <c r="B146" s="36" t="s">
        <v>157</v>
      </c>
      <c r="C146" s="35">
        <v>80</v>
      </c>
      <c r="D146" s="36">
        <v>404.66523602999996</v>
      </c>
      <c r="E146" s="35">
        <v>59</v>
      </c>
      <c r="F146" s="36">
        <v>122.15687762011719</v>
      </c>
      <c r="G146" s="35">
        <v>39</v>
      </c>
      <c r="H146" s="36">
        <v>52.353158069999999</v>
      </c>
      <c r="I146" s="36">
        <f t="shared" si="12"/>
        <v>579.17527172011705</v>
      </c>
      <c r="J146" s="36">
        <v>629.42585453015613</v>
      </c>
      <c r="K146" s="105">
        <f t="shared" si="13"/>
        <v>92.016441261767142</v>
      </c>
    </row>
    <row r="147" spans="1:11" s="37" customFormat="1" ht="14.25" customHeight="1">
      <c r="A147" s="47">
        <v>13</v>
      </c>
      <c r="B147" s="36" t="s">
        <v>165</v>
      </c>
      <c r="C147" s="35">
        <v>22</v>
      </c>
      <c r="D147" s="36">
        <v>436.08236950000003</v>
      </c>
      <c r="E147" s="35">
        <v>3</v>
      </c>
      <c r="F147" s="36">
        <v>10</v>
      </c>
      <c r="G147" s="35">
        <v>3</v>
      </c>
      <c r="H147" s="36">
        <v>7.3635999999999993E-2</v>
      </c>
      <c r="I147" s="36">
        <f t="shared" si="12"/>
        <v>446.15600550000005</v>
      </c>
      <c r="J147" s="36">
        <v>206.38466650999999</v>
      </c>
      <c r="K147" s="105">
        <f t="shared" si="13"/>
        <v>216.1769151965475</v>
      </c>
    </row>
    <row r="148" spans="1:11" s="37" customFormat="1" ht="14.25" customHeight="1">
      <c r="A148" s="47">
        <v>14</v>
      </c>
      <c r="B148" s="36" t="s">
        <v>156</v>
      </c>
      <c r="C148" s="35">
        <v>19</v>
      </c>
      <c r="D148" s="36">
        <v>106.18</v>
      </c>
      <c r="E148" s="35">
        <v>19</v>
      </c>
      <c r="F148" s="36">
        <v>298.94845162500002</v>
      </c>
      <c r="G148" s="35">
        <v>2</v>
      </c>
      <c r="H148" s="36">
        <v>2.39287166</v>
      </c>
      <c r="I148" s="36">
        <f t="shared" si="12"/>
        <v>407.52132328500005</v>
      </c>
      <c r="J148" s="36">
        <v>279.36820338000001</v>
      </c>
      <c r="K148" s="105">
        <f t="shared" si="13"/>
        <v>145.87247881273183</v>
      </c>
    </row>
    <row r="149" spans="1:11" s="37" customFormat="1" ht="14.25" customHeight="1">
      <c r="A149" s="47">
        <v>15</v>
      </c>
      <c r="B149" s="36" t="s">
        <v>148</v>
      </c>
      <c r="C149" s="35">
        <v>24</v>
      </c>
      <c r="D149" s="36">
        <v>165.531623</v>
      </c>
      <c r="E149" s="35">
        <v>18</v>
      </c>
      <c r="F149" s="36">
        <v>136.1249168125</v>
      </c>
      <c r="G149" s="35">
        <v>3</v>
      </c>
      <c r="H149" s="36">
        <v>0.60094681000000005</v>
      </c>
      <c r="I149" s="36">
        <f t="shared" si="12"/>
        <v>302.25748662249998</v>
      </c>
      <c r="J149" s="36">
        <v>573.19552478500009</v>
      </c>
      <c r="K149" s="105">
        <f t="shared" si="13"/>
        <v>52.732003924118864</v>
      </c>
    </row>
    <row r="150" spans="1:11" s="37" customFormat="1" ht="14.25" customHeight="1">
      <c r="A150" s="47">
        <v>16</v>
      </c>
      <c r="B150" s="36" t="s">
        <v>161</v>
      </c>
      <c r="C150" s="35">
        <v>45</v>
      </c>
      <c r="D150" s="36">
        <v>183.22854100000001</v>
      </c>
      <c r="E150" s="35">
        <v>20</v>
      </c>
      <c r="F150" s="36">
        <v>169.82648399999999</v>
      </c>
      <c r="G150" s="35">
        <v>31</v>
      </c>
      <c r="H150" s="36">
        <v>7.3857457100000001</v>
      </c>
      <c r="I150" s="36">
        <f t="shared" si="12"/>
        <v>360.44077070999998</v>
      </c>
      <c r="J150" s="36">
        <v>308.92233951000003</v>
      </c>
      <c r="K150" s="105">
        <f t="shared" si="13"/>
        <v>116.67682281628333</v>
      </c>
    </row>
    <row r="151" spans="1:11" s="37" customFormat="1" ht="14.25" customHeight="1">
      <c r="A151" s="47">
        <v>17</v>
      </c>
      <c r="B151" s="36" t="s">
        <v>158</v>
      </c>
      <c r="C151" s="35">
        <v>17</v>
      </c>
      <c r="D151" s="36">
        <v>367.36211400000002</v>
      </c>
      <c r="E151" s="35">
        <v>7</v>
      </c>
      <c r="F151" s="36">
        <v>8.9772680000000005</v>
      </c>
      <c r="G151" s="35">
        <v>2</v>
      </c>
      <c r="H151" s="36">
        <v>0.83007799999999998</v>
      </c>
      <c r="I151" s="36">
        <f t="shared" si="12"/>
        <v>377.16946000000002</v>
      </c>
      <c r="J151" s="36">
        <v>272.44337345999998</v>
      </c>
      <c r="K151" s="105">
        <f t="shared" si="13"/>
        <v>138.43957928210571</v>
      </c>
    </row>
    <row r="152" spans="1:11" s="37" customFormat="1" ht="14.25" customHeight="1">
      <c r="A152" s="47">
        <v>18</v>
      </c>
      <c r="B152" s="36" t="s">
        <v>168</v>
      </c>
      <c r="C152" s="35">
        <v>23</v>
      </c>
      <c r="D152" s="36">
        <v>95.429241000000005</v>
      </c>
      <c r="E152" s="35">
        <v>2</v>
      </c>
      <c r="F152" s="36">
        <v>94.77</v>
      </c>
      <c r="G152" s="35">
        <v>3</v>
      </c>
      <c r="H152" s="36">
        <v>1.4765266400000001</v>
      </c>
      <c r="I152" s="36">
        <f t="shared" si="12"/>
        <v>191.67576764</v>
      </c>
      <c r="J152" s="36">
        <v>259.42933125000002</v>
      </c>
      <c r="K152" s="105">
        <f t="shared" si="13"/>
        <v>73.883614746433963</v>
      </c>
    </row>
    <row r="153" spans="1:11" s="37" customFormat="1" ht="14.25" customHeight="1">
      <c r="A153" s="47">
        <v>19</v>
      </c>
      <c r="B153" s="36" t="s">
        <v>179</v>
      </c>
      <c r="C153" s="35">
        <v>7</v>
      </c>
      <c r="D153" s="36">
        <v>86.028999999999996</v>
      </c>
      <c r="E153" s="35">
        <v>5</v>
      </c>
      <c r="F153" s="36">
        <v>93.968937999999994</v>
      </c>
      <c r="G153" s="35">
        <v>1</v>
      </c>
      <c r="H153" s="36">
        <v>3.7919379999999996E-2</v>
      </c>
      <c r="I153" s="36">
        <f t="shared" si="12"/>
        <v>180.03585737999998</v>
      </c>
      <c r="J153" s="36">
        <v>1122.7235920000001</v>
      </c>
      <c r="K153" s="105">
        <f t="shared" si="13"/>
        <v>16.035635009618645</v>
      </c>
    </row>
    <row r="154" spans="1:11" s="37" customFormat="1" ht="14.25" customHeight="1">
      <c r="A154" s="47">
        <v>20</v>
      </c>
      <c r="B154" s="36" t="s">
        <v>163</v>
      </c>
      <c r="C154" s="35">
        <v>19</v>
      </c>
      <c r="D154" s="36">
        <v>164.451065</v>
      </c>
      <c r="E154" s="35">
        <v>12</v>
      </c>
      <c r="F154" s="36">
        <v>20.006979000000001</v>
      </c>
      <c r="G154" s="35">
        <v>3</v>
      </c>
      <c r="H154" s="36">
        <v>5.5799099999999999</v>
      </c>
      <c r="I154" s="36">
        <f t="shared" si="12"/>
        <v>190.03795400000001</v>
      </c>
      <c r="J154" s="36">
        <v>278.28960718999997</v>
      </c>
      <c r="K154" s="105">
        <f t="shared" si="13"/>
        <v>68.287837235061801</v>
      </c>
    </row>
    <row r="155" spans="1:11" s="37" customFormat="1" ht="14.25" customHeight="1">
      <c r="A155" s="47">
        <v>21</v>
      </c>
      <c r="B155" s="48" t="s">
        <v>187</v>
      </c>
      <c r="C155" s="35">
        <v>3</v>
      </c>
      <c r="D155" s="36">
        <v>131.64166399999999</v>
      </c>
      <c r="E155" s="35">
        <v>0</v>
      </c>
      <c r="F155" s="36">
        <v>0</v>
      </c>
      <c r="G155" s="35">
        <v>4</v>
      </c>
      <c r="H155" s="36">
        <v>2.2593649999999998</v>
      </c>
      <c r="I155" s="36">
        <f t="shared" si="12"/>
        <v>133.90102899999999</v>
      </c>
      <c r="J155" s="36">
        <v>22.790154349999998</v>
      </c>
      <c r="K155" s="105">
        <f t="shared" si="13"/>
        <v>587.53892994147282</v>
      </c>
    </row>
    <row r="156" spans="1:11" s="37" customFormat="1" ht="14.25" customHeight="1">
      <c r="A156" s="47">
        <v>22</v>
      </c>
      <c r="B156" s="36" t="s">
        <v>162</v>
      </c>
      <c r="C156" s="35">
        <v>18</v>
      </c>
      <c r="D156" s="36">
        <v>111.72911439000001</v>
      </c>
      <c r="E156" s="35">
        <v>28</v>
      </c>
      <c r="F156" s="36">
        <v>47.809672351562497</v>
      </c>
      <c r="G156" s="35">
        <v>7</v>
      </c>
      <c r="H156" s="36">
        <v>9.94217394</v>
      </c>
      <c r="I156" s="36">
        <f t="shared" si="12"/>
        <v>169.48096068156249</v>
      </c>
      <c r="J156" s="36">
        <v>659.26047852999989</v>
      </c>
      <c r="K156" s="105">
        <f t="shared" si="13"/>
        <v>25.707738625477184</v>
      </c>
    </row>
    <row r="157" spans="1:11" s="37" customFormat="1" ht="14.25" customHeight="1">
      <c r="A157" s="47">
        <v>23</v>
      </c>
      <c r="B157" s="36" t="s">
        <v>166</v>
      </c>
      <c r="C157" s="35">
        <v>7</v>
      </c>
      <c r="D157" s="36">
        <v>89.461285000000004</v>
      </c>
      <c r="E157" s="35">
        <v>1</v>
      </c>
      <c r="F157" s="36">
        <v>1.0004189999999999</v>
      </c>
      <c r="G157" s="35">
        <v>3</v>
      </c>
      <c r="H157" s="36">
        <v>5.986871970000001</v>
      </c>
      <c r="I157" s="36">
        <f t="shared" si="12"/>
        <v>96.448575969999993</v>
      </c>
      <c r="J157" s="36">
        <v>1.5019871999999999</v>
      </c>
      <c r="K157" s="105">
        <f t="shared" si="13"/>
        <v>6421.3979966007701</v>
      </c>
    </row>
    <row r="158" spans="1:11" s="37" customFormat="1" ht="14.25" customHeight="1">
      <c r="A158" s="47">
        <v>24</v>
      </c>
      <c r="B158" s="36" t="s">
        <v>174</v>
      </c>
      <c r="C158" s="35">
        <v>3</v>
      </c>
      <c r="D158" s="36">
        <v>13.545</v>
      </c>
      <c r="E158" s="35">
        <v>2</v>
      </c>
      <c r="F158" s="36">
        <v>24.315215999999999</v>
      </c>
      <c r="G158" s="35">
        <v>5</v>
      </c>
      <c r="H158" s="36">
        <v>66.053871560000005</v>
      </c>
      <c r="I158" s="36">
        <f t="shared" si="12"/>
        <v>103.91408756000001</v>
      </c>
      <c r="J158" s="36">
        <v>12.532526349999999</v>
      </c>
      <c r="K158" s="105">
        <f t="shared" si="13"/>
        <v>829.15514923293983</v>
      </c>
    </row>
    <row r="159" spans="1:11" s="37" customFormat="1" ht="14.25" customHeight="1">
      <c r="A159" s="47">
        <v>25</v>
      </c>
      <c r="B159" s="36" t="s">
        <v>167</v>
      </c>
      <c r="C159" s="35">
        <v>12</v>
      </c>
      <c r="D159" s="36">
        <v>71.133335000000002</v>
      </c>
      <c r="E159" s="35">
        <v>10</v>
      </c>
      <c r="F159" s="36">
        <v>8.9133029374999992</v>
      </c>
      <c r="G159" s="35">
        <v>1</v>
      </c>
      <c r="H159" s="36">
        <v>0.64991876000000004</v>
      </c>
      <c r="I159" s="36">
        <f t="shared" si="12"/>
        <v>80.696556697500014</v>
      </c>
      <c r="J159" s="36">
        <v>216.14169912</v>
      </c>
      <c r="K159" s="105">
        <f t="shared" si="13"/>
        <v>37.335024674113434</v>
      </c>
    </row>
    <row r="160" spans="1:11" s="37" customFormat="1" ht="14.25" customHeight="1">
      <c r="A160" s="47">
        <v>26</v>
      </c>
      <c r="B160" s="36" t="s">
        <v>164</v>
      </c>
      <c r="C160" s="35">
        <v>2</v>
      </c>
      <c r="D160" s="36">
        <v>14.107623</v>
      </c>
      <c r="E160" s="35">
        <v>4</v>
      </c>
      <c r="F160" s="36">
        <v>36.788077000000001</v>
      </c>
      <c r="G160" s="35">
        <v>0</v>
      </c>
      <c r="H160" s="36">
        <v>0</v>
      </c>
      <c r="I160" s="36">
        <f t="shared" si="12"/>
        <v>50.895700000000005</v>
      </c>
      <c r="J160" s="36">
        <v>197.592332</v>
      </c>
      <c r="K160" s="105">
        <f t="shared" si="13"/>
        <v>25.757932752167733</v>
      </c>
    </row>
    <row r="161" spans="1:11" s="37" customFormat="1" ht="14.25" customHeight="1">
      <c r="A161" s="47">
        <v>27</v>
      </c>
      <c r="B161" s="48" t="s">
        <v>185</v>
      </c>
      <c r="C161" s="35">
        <v>3</v>
      </c>
      <c r="D161" s="36">
        <v>18.862984999999998</v>
      </c>
      <c r="E161" s="35">
        <v>0</v>
      </c>
      <c r="F161" s="36">
        <v>0</v>
      </c>
      <c r="G161" s="35">
        <v>32</v>
      </c>
      <c r="H161" s="36">
        <v>26.59004491</v>
      </c>
      <c r="I161" s="36">
        <f t="shared" si="12"/>
        <v>45.453029909999998</v>
      </c>
      <c r="J161" s="36">
        <v>2.4428753199999997</v>
      </c>
      <c r="K161" s="105">
        <f t="shared" si="13"/>
        <v>1860.636502316459</v>
      </c>
    </row>
    <row r="162" spans="1:11" s="37" customFormat="1" ht="14.25" customHeight="1">
      <c r="A162" s="47">
        <v>28</v>
      </c>
      <c r="B162" s="36" t="s">
        <v>172</v>
      </c>
      <c r="C162" s="35">
        <v>4</v>
      </c>
      <c r="D162" s="36">
        <v>24.555</v>
      </c>
      <c r="E162" s="35">
        <v>3</v>
      </c>
      <c r="F162" s="36">
        <v>13.12</v>
      </c>
      <c r="G162" s="35">
        <v>2</v>
      </c>
      <c r="H162" s="36">
        <v>0.91931105000000002</v>
      </c>
      <c r="I162" s="36">
        <f t="shared" si="12"/>
        <v>38.594311049999995</v>
      </c>
      <c r="J162" s="36">
        <v>33.256514509999995</v>
      </c>
      <c r="K162" s="105">
        <f t="shared" si="13"/>
        <v>116.0503787563034</v>
      </c>
    </row>
    <row r="163" spans="1:11" s="37" customFormat="1" ht="14.25" customHeight="1">
      <c r="A163" s="47">
        <v>29</v>
      </c>
      <c r="B163" s="36" t="s">
        <v>180</v>
      </c>
      <c r="C163" s="35">
        <v>12</v>
      </c>
      <c r="D163" s="36">
        <v>35.599344000000002</v>
      </c>
      <c r="E163" s="35">
        <v>0</v>
      </c>
      <c r="F163" s="36">
        <v>0</v>
      </c>
      <c r="G163" s="35">
        <v>6</v>
      </c>
      <c r="H163" s="36">
        <v>0.32346519000000001</v>
      </c>
      <c r="I163" s="36">
        <f t="shared" si="12"/>
        <v>35.922809190000002</v>
      </c>
      <c r="J163" s="36">
        <v>34.574425000000005</v>
      </c>
      <c r="K163" s="105">
        <f t="shared" si="13"/>
        <v>103.89994682485681</v>
      </c>
    </row>
    <row r="164" spans="1:11" s="37" customFormat="1" ht="14.25" customHeight="1">
      <c r="A164" s="47">
        <v>30</v>
      </c>
      <c r="B164" s="36" t="s">
        <v>175</v>
      </c>
      <c r="C164" s="35">
        <v>6</v>
      </c>
      <c r="D164" s="36">
        <v>87.890045000000001</v>
      </c>
      <c r="E164" s="35">
        <v>0</v>
      </c>
      <c r="F164" s="36">
        <v>0</v>
      </c>
      <c r="G164" s="35">
        <v>0</v>
      </c>
      <c r="H164" s="36">
        <v>0</v>
      </c>
      <c r="I164" s="36">
        <f t="shared" si="12"/>
        <v>87.890045000000001</v>
      </c>
      <c r="J164" s="36">
        <v>87.5702</v>
      </c>
      <c r="K164" s="105">
        <f t="shared" si="13"/>
        <v>100.36524411272327</v>
      </c>
    </row>
    <row r="165" spans="1:11" s="37" customFormat="1" ht="14.25" customHeight="1">
      <c r="A165" s="47">
        <v>31</v>
      </c>
      <c r="B165" s="36" t="s">
        <v>160</v>
      </c>
      <c r="C165" s="35">
        <v>51</v>
      </c>
      <c r="D165" s="36">
        <v>24.592410920000003</v>
      </c>
      <c r="E165" s="35">
        <v>18</v>
      </c>
      <c r="F165" s="36">
        <v>4.8031300000000003</v>
      </c>
      <c r="G165" s="35">
        <v>16</v>
      </c>
      <c r="H165" s="36">
        <v>1.2499623200000001</v>
      </c>
      <c r="I165" s="36">
        <f t="shared" si="12"/>
        <v>30.645503240000004</v>
      </c>
      <c r="J165" s="36">
        <v>29.004529060546876</v>
      </c>
      <c r="K165" s="105">
        <f t="shared" si="13"/>
        <v>105.65764807291853</v>
      </c>
    </row>
    <row r="166" spans="1:11" s="37" customFormat="1" ht="14.25" customHeight="1">
      <c r="A166" s="47">
        <v>32</v>
      </c>
      <c r="B166" s="36" t="s">
        <v>146</v>
      </c>
      <c r="C166" s="35">
        <v>1</v>
      </c>
      <c r="D166" s="36">
        <v>4.96</v>
      </c>
      <c r="E166" s="35">
        <v>1</v>
      </c>
      <c r="F166" s="36">
        <v>16</v>
      </c>
      <c r="G166" s="35">
        <v>0</v>
      </c>
      <c r="H166" s="36">
        <v>0</v>
      </c>
      <c r="I166" s="36">
        <f t="shared" si="12"/>
        <v>20.96</v>
      </c>
      <c r="J166" s="36">
        <v>5.0999999999999997E-2</v>
      </c>
      <c r="K166" s="105">
        <f t="shared" si="13"/>
        <v>41098.03921568628</v>
      </c>
    </row>
    <row r="167" spans="1:11" s="37" customFormat="1" ht="14.25" customHeight="1">
      <c r="A167" s="47">
        <v>33</v>
      </c>
      <c r="B167" s="36" t="s">
        <v>184</v>
      </c>
      <c r="C167" s="35">
        <v>2</v>
      </c>
      <c r="D167" s="36">
        <v>10.6753991</v>
      </c>
      <c r="E167" s="35">
        <v>1</v>
      </c>
      <c r="F167" s="36">
        <v>5.686744</v>
      </c>
      <c r="G167" s="35">
        <v>2</v>
      </c>
      <c r="H167" s="36">
        <v>0.3125</v>
      </c>
      <c r="I167" s="36">
        <f t="shared" ref="I167:I186" si="14">D167+F167+H167</f>
        <v>16.674643100000001</v>
      </c>
      <c r="J167" s="36">
        <v>56.717486000000008</v>
      </c>
      <c r="K167" s="105">
        <f t="shared" si="13"/>
        <v>29.399474969676898</v>
      </c>
    </row>
    <row r="168" spans="1:11" s="37" customFormat="1" ht="14.25" customHeight="1">
      <c r="A168" s="47">
        <v>34</v>
      </c>
      <c r="B168" s="36" t="s">
        <v>191</v>
      </c>
      <c r="C168" s="35">
        <v>0</v>
      </c>
      <c r="D168" s="36">
        <v>0</v>
      </c>
      <c r="E168" s="35">
        <v>1</v>
      </c>
      <c r="F168" s="36">
        <v>16.502124999999999</v>
      </c>
      <c r="G168" s="35">
        <v>0</v>
      </c>
      <c r="H168" s="36">
        <v>0</v>
      </c>
      <c r="I168" s="36">
        <f t="shared" si="14"/>
        <v>16.502124999999999</v>
      </c>
      <c r="J168" s="36">
        <v>91.256311999999994</v>
      </c>
      <c r="K168" s="105">
        <f t="shared" si="13"/>
        <v>18.083269681115318</v>
      </c>
    </row>
    <row r="169" spans="1:11" s="37" customFormat="1" ht="14.25" customHeight="1">
      <c r="A169" s="47">
        <v>35</v>
      </c>
      <c r="B169" s="36" t="s">
        <v>173</v>
      </c>
      <c r="C169" s="35">
        <v>2</v>
      </c>
      <c r="D169" s="36">
        <v>14.5</v>
      </c>
      <c r="E169" s="35">
        <v>2</v>
      </c>
      <c r="F169" s="36">
        <v>3.75</v>
      </c>
      <c r="G169" s="35">
        <v>2</v>
      </c>
      <c r="H169" s="36">
        <v>2.8510760000000003E-2</v>
      </c>
      <c r="I169" s="36">
        <f t="shared" si="14"/>
        <v>18.27851076</v>
      </c>
      <c r="J169" s="36">
        <v>12.36631227</v>
      </c>
      <c r="K169" s="105">
        <f t="shared" si="13"/>
        <v>147.80890503907676</v>
      </c>
    </row>
    <row r="170" spans="1:11" s="37" customFormat="1" ht="14.25" customHeight="1">
      <c r="A170" s="47">
        <v>36</v>
      </c>
      <c r="B170" s="36" t="s">
        <v>178</v>
      </c>
      <c r="C170" s="35">
        <v>0</v>
      </c>
      <c r="D170" s="36">
        <v>0</v>
      </c>
      <c r="E170" s="35">
        <v>1</v>
      </c>
      <c r="F170" s="36">
        <v>2.2391999999999999E-2</v>
      </c>
      <c r="G170" s="35">
        <v>1</v>
      </c>
      <c r="H170" s="36">
        <v>15</v>
      </c>
      <c r="I170" s="36">
        <f t="shared" si="14"/>
        <v>15.022392</v>
      </c>
      <c r="J170" s="36">
        <v>29.30668</v>
      </c>
      <c r="K170" s="105">
        <f t="shared" si="13"/>
        <v>51.259276042185611</v>
      </c>
    </row>
    <row r="171" spans="1:11" s="37" customFormat="1" ht="14.25" customHeight="1">
      <c r="A171" s="47">
        <v>37</v>
      </c>
      <c r="B171" s="36" t="s">
        <v>193</v>
      </c>
      <c r="C171" s="35">
        <v>1</v>
      </c>
      <c r="D171" s="36">
        <v>6.6</v>
      </c>
      <c r="E171" s="35">
        <v>1</v>
      </c>
      <c r="F171" s="36">
        <v>1</v>
      </c>
      <c r="G171" s="35">
        <v>2</v>
      </c>
      <c r="H171" s="36">
        <v>1.44768824</v>
      </c>
      <c r="I171" s="36">
        <f t="shared" si="14"/>
        <v>9.0476882399999994</v>
      </c>
      <c r="J171" s="36">
        <v>20.727045</v>
      </c>
      <c r="K171" s="105">
        <f t="shared" si="13"/>
        <v>43.651607066998693</v>
      </c>
    </row>
    <row r="172" spans="1:11" s="37" customFormat="1" ht="14.25" customHeight="1">
      <c r="A172" s="47">
        <v>38</v>
      </c>
      <c r="B172" s="36" t="s">
        <v>262</v>
      </c>
      <c r="C172" s="35">
        <v>1</v>
      </c>
      <c r="D172" s="36">
        <v>6.5</v>
      </c>
      <c r="E172" s="35">
        <v>0</v>
      </c>
      <c r="F172" s="36">
        <v>0</v>
      </c>
      <c r="G172" s="35">
        <v>0</v>
      </c>
      <c r="H172" s="36">
        <v>0</v>
      </c>
      <c r="I172" s="36">
        <f t="shared" si="14"/>
        <v>6.5</v>
      </c>
      <c r="J172" s="36"/>
      <c r="K172" s="105"/>
    </row>
    <row r="173" spans="1:11" s="37" customFormat="1" ht="14.25" customHeight="1">
      <c r="A173" s="47">
        <v>39</v>
      </c>
      <c r="B173" s="36" t="s">
        <v>190</v>
      </c>
      <c r="C173" s="35">
        <v>0</v>
      </c>
      <c r="D173" s="36">
        <v>0</v>
      </c>
      <c r="E173" s="35">
        <v>0</v>
      </c>
      <c r="F173" s="36">
        <v>0</v>
      </c>
      <c r="G173" s="35">
        <v>1</v>
      </c>
      <c r="H173" s="36">
        <v>5.6847754500000001</v>
      </c>
      <c r="I173" s="36">
        <f t="shared" si="14"/>
        <v>5.6847754500000001</v>
      </c>
      <c r="J173" s="36">
        <v>4.056114</v>
      </c>
      <c r="K173" s="105">
        <f t="shared" si="13"/>
        <v>140.15324643242275</v>
      </c>
    </row>
    <row r="174" spans="1:11" s="37" customFormat="1" ht="14.25" customHeight="1">
      <c r="A174" s="47">
        <v>40</v>
      </c>
      <c r="B174" s="36" t="s">
        <v>171</v>
      </c>
      <c r="C174" s="35">
        <v>1</v>
      </c>
      <c r="D174" s="36">
        <v>1.2788809999999999</v>
      </c>
      <c r="E174" s="35">
        <v>5</v>
      </c>
      <c r="F174" s="36">
        <v>3.8270101845703124</v>
      </c>
      <c r="G174" s="35">
        <v>0</v>
      </c>
      <c r="H174" s="36">
        <v>0</v>
      </c>
      <c r="I174" s="36">
        <f t="shared" si="14"/>
        <v>5.1058911845703125</v>
      </c>
      <c r="J174" s="36">
        <v>40.489953800000002</v>
      </c>
      <c r="K174" s="105">
        <f t="shared" si="13"/>
        <v>12.610266758492356</v>
      </c>
    </row>
    <row r="175" spans="1:11" s="37" customFormat="1" ht="14.25" customHeight="1">
      <c r="A175" s="47">
        <v>41</v>
      </c>
      <c r="B175" s="36" t="s">
        <v>181</v>
      </c>
      <c r="C175" s="35">
        <v>2</v>
      </c>
      <c r="D175" s="36">
        <v>4.4690000000000003</v>
      </c>
      <c r="E175" s="35">
        <v>0</v>
      </c>
      <c r="F175" s="36">
        <v>0</v>
      </c>
      <c r="G175" s="35">
        <v>0</v>
      </c>
      <c r="H175" s="36">
        <v>0</v>
      </c>
      <c r="I175" s="36">
        <f t="shared" si="14"/>
        <v>4.4690000000000003</v>
      </c>
      <c r="J175" s="36">
        <v>2.4764888900000002</v>
      </c>
      <c r="K175" s="105">
        <f t="shared" si="13"/>
        <v>180.45709867892845</v>
      </c>
    </row>
    <row r="176" spans="1:11" s="37" customFormat="1" ht="14.25" customHeight="1">
      <c r="A176" s="47">
        <v>42</v>
      </c>
      <c r="B176" s="36" t="s">
        <v>182</v>
      </c>
      <c r="C176" s="35">
        <v>0</v>
      </c>
      <c r="D176" s="36">
        <v>0</v>
      </c>
      <c r="E176" s="35">
        <v>0</v>
      </c>
      <c r="F176" s="36">
        <v>0</v>
      </c>
      <c r="G176" s="35">
        <v>4</v>
      </c>
      <c r="H176" s="36">
        <v>3.5706002900000002</v>
      </c>
      <c r="I176" s="36">
        <f t="shared" si="14"/>
        <v>3.5706002900000002</v>
      </c>
      <c r="J176" s="36">
        <v>4.2514717500000003</v>
      </c>
      <c r="K176" s="105">
        <f t="shared" si="13"/>
        <v>83.985040944938646</v>
      </c>
    </row>
    <row r="177" spans="1:11" s="37" customFormat="1" ht="14.25" customHeight="1">
      <c r="A177" s="47">
        <v>43</v>
      </c>
      <c r="B177" s="36" t="s">
        <v>194</v>
      </c>
      <c r="C177" s="35">
        <v>1</v>
      </c>
      <c r="D177" s="36">
        <v>2.7445520000000001</v>
      </c>
      <c r="E177" s="35">
        <v>0</v>
      </c>
      <c r="F177" s="36">
        <v>0</v>
      </c>
      <c r="G177" s="35">
        <v>0</v>
      </c>
      <c r="H177" s="36">
        <v>0</v>
      </c>
      <c r="I177" s="36">
        <f t="shared" si="14"/>
        <v>2.7445520000000001</v>
      </c>
      <c r="J177" s="36">
        <v>3.5834739999999998</v>
      </c>
      <c r="K177" s="105">
        <f t="shared" si="13"/>
        <v>76.589142268089574</v>
      </c>
    </row>
    <row r="178" spans="1:11" s="37" customFormat="1" ht="14.25" customHeight="1">
      <c r="A178" s="47">
        <v>44</v>
      </c>
      <c r="B178" s="36" t="s">
        <v>170</v>
      </c>
      <c r="C178" s="35">
        <v>0</v>
      </c>
      <c r="D178" s="36">
        <v>0</v>
      </c>
      <c r="E178" s="35">
        <v>0</v>
      </c>
      <c r="F178" s="36">
        <v>0</v>
      </c>
      <c r="G178" s="35">
        <v>4</v>
      </c>
      <c r="H178" s="36">
        <v>2.9881684900000001</v>
      </c>
      <c r="I178" s="36">
        <f t="shared" si="14"/>
        <v>2.9881684900000001</v>
      </c>
      <c r="J178" s="36">
        <v>17.014890000000001</v>
      </c>
      <c r="K178" s="105">
        <f t="shared" si="13"/>
        <v>17.562079390463293</v>
      </c>
    </row>
    <row r="179" spans="1:11" s="37" customFormat="1" ht="14.25" customHeight="1">
      <c r="A179" s="47">
        <v>45</v>
      </c>
      <c r="B179" s="36" t="s">
        <v>199</v>
      </c>
      <c r="C179" s="35">
        <v>1</v>
      </c>
      <c r="D179" s="36">
        <v>2.4175</v>
      </c>
      <c r="E179" s="35">
        <v>0</v>
      </c>
      <c r="F179" s="36">
        <v>0</v>
      </c>
      <c r="G179" s="35">
        <v>0</v>
      </c>
      <c r="H179" s="36">
        <v>0</v>
      </c>
      <c r="I179" s="36">
        <f t="shared" si="14"/>
        <v>2.4175</v>
      </c>
      <c r="J179" s="36">
        <v>0.20532464</v>
      </c>
      <c r="K179" s="105">
        <f t="shared" si="13"/>
        <v>1177.4037446260711</v>
      </c>
    </row>
    <row r="180" spans="1:11" s="37" customFormat="1" ht="14.25" customHeight="1">
      <c r="A180" s="47">
        <v>46</v>
      </c>
      <c r="B180" s="36" t="s">
        <v>192</v>
      </c>
      <c r="C180" s="35">
        <v>1</v>
      </c>
      <c r="D180" s="36">
        <v>2.65177</v>
      </c>
      <c r="E180" s="35">
        <v>2</v>
      </c>
      <c r="F180" s="36">
        <v>0.79669556249999995</v>
      </c>
      <c r="G180" s="35">
        <v>1</v>
      </c>
      <c r="H180" s="36">
        <v>7.65</v>
      </c>
      <c r="I180" s="36">
        <f t="shared" si="14"/>
        <v>11.098465562499999</v>
      </c>
      <c r="J180" s="36">
        <v>6.6754581599999998</v>
      </c>
      <c r="K180" s="105">
        <f t="shared" si="13"/>
        <v>166.25773537167973</v>
      </c>
    </row>
    <row r="181" spans="1:11" s="37" customFormat="1" ht="14.25" customHeight="1">
      <c r="A181" s="47">
        <v>47</v>
      </c>
      <c r="B181" s="36" t="s">
        <v>188</v>
      </c>
      <c r="C181" s="35">
        <v>0</v>
      </c>
      <c r="D181" s="36">
        <v>0</v>
      </c>
      <c r="E181" s="35">
        <v>0</v>
      </c>
      <c r="F181" s="36">
        <v>0</v>
      </c>
      <c r="G181" s="35">
        <v>3</v>
      </c>
      <c r="H181" s="36">
        <v>0.93331200000000003</v>
      </c>
      <c r="I181" s="36">
        <f t="shared" si="14"/>
        <v>0.93331200000000003</v>
      </c>
      <c r="J181" s="36">
        <v>7.3177562199999997</v>
      </c>
      <c r="K181" s="105">
        <f t="shared" si="13"/>
        <v>12.754073406397243</v>
      </c>
    </row>
    <row r="182" spans="1:11" s="37" customFormat="1" ht="14.25" customHeight="1">
      <c r="A182" s="47">
        <v>48</v>
      </c>
      <c r="B182" s="36" t="s">
        <v>196</v>
      </c>
      <c r="C182" s="35">
        <v>3</v>
      </c>
      <c r="D182" s="36">
        <v>0.62275749999999996</v>
      </c>
      <c r="E182" s="35">
        <v>1</v>
      </c>
      <c r="F182" s="36">
        <v>0.35509800000000002</v>
      </c>
      <c r="G182" s="35">
        <v>5</v>
      </c>
      <c r="H182" s="36">
        <v>0.23721291</v>
      </c>
      <c r="I182" s="36">
        <f t="shared" si="14"/>
        <v>1.21506841</v>
      </c>
      <c r="J182" s="36">
        <v>45.596885800000003</v>
      </c>
      <c r="K182" s="105">
        <f t="shared" si="13"/>
        <v>2.664805696006546</v>
      </c>
    </row>
    <row r="183" spans="1:11" s="37" customFormat="1" ht="14.25" customHeight="1">
      <c r="A183" s="47">
        <v>49</v>
      </c>
      <c r="B183" s="36" t="s">
        <v>177</v>
      </c>
      <c r="C183" s="35">
        <v>2</v>
      </c>
      <c r="D183" s="36">
        <v>12.436681</v>
      </c>
      <c r="E183" s="35">
        <v>0</v>
      </c>
      <c r="F183" s="36">
        <v>0</v>
      </c>
      <c r="G183" s="35">
        <v>1</v>
      </c>
      <c r="H183" s="36">
        <v>0.10492539999999999</v>
      </c>
      <c r="I183" s="36">
        <f t="shared" si="14"/>
        <v>12.541606400000001</v>
      </c>
      <c r="J183" s="36">
        <v>0.84445194999999995</v>
      </c>
      <c r="K183" s="105">
        <f t="shared" si="13"/>
        <v>1485.1770310909935</v>
      </c>
    </row>
    <row r="184" spans="1:11" s="37" customFormat="1" ht="14.25" customHeight="1">
      <c r="A184" s="47">
        <v>50</v>
      </c>
      <c r="B184" s="36" t="s">
        <v>183</v>
      </c>
      <c r="C184" s="35">
        <v>0</v>
      </c>
      <c r="D184" s="36">
        <v>0</v>
      </c>
      <c r="E184" s="35">
        <v>0</v>
      </c>
      <c r="F184" s="36">
        <v>0</v>
      </c>
      <c r="G184" s="35">
        <v>1</v>
      </c>
      <c r="H184" s="36">
        <v>0.34491258000000002</v>
      </c>
      <c r="I184" s="36">
        <f t="shared" si="14"/>
        <v>0.34491258000000002</v>
      </c>
      <c r="J184" s="36">
        <v>0.35397271999999996</v>
      </c>
      <c r="K184" s="105">
        <f t="shared" si="13"/>
        <v>97.440441172980812</v>
      </c>
    </row>
    <row r="185" spans="1:11" s="37" customFormat="1" ht="14.25" customHeight="1">
      <c r="A185" s="47">
        <v>51</v>
      </c>
      <c r="B185" s="36" t="s">
        <v>263</v>
      </c>
      <c r="C185" s="35">
        <v>0</v>
      </c>
      <c r="D185" s="36">
        <v>0</v>
      </c>
      <c r="E185" s="35">
        <v>0</v>
      </c>
      <c r="F185" s="36">
        <v>0</v>
      </c>
      <c r="G185" s="35">
        <v>1</v>
      </c>
      <c r="H185" s="36">
        <v>0.32910060999999996</v>
      </c>
      <c r="I185" s="36">
        <f t="shared" si="14"/>
        <v>0.32910060999999996</v>
      </c>
      <c r="J185" s="36"/>
      <c r="K185" s="105"/>
    </row>
    <row r="186" spans="1:11" s="37" customFormat="1" ht="14.25" customHeight="1">
      <c r="A186" s="47">
        <v>52</v>
      </c>
      <c r="B186" s="36" t="s">
        <v>186</v>
      </c>
      <c r="C186" s="35">
        <v>1</v>
      </c>
      <c r="D186" s="36">
        <v>0.15</v>
      </c>
      <c r="E186" s="35">
        <v>0</v>
      </c>
      <c r="F186" s="36">
        <v>0</v>
      </c>
      <c r="G186" s="35">
        <v>0</v>
      </c>
      <c r="H186" s="36">
        <v>0</v>
      </c>
      <c r="I186" s="36">
        <f t="shared" si="14"/>
        <v>0.15</v>
      </c>
      <c r="J186" s="36">
        <v>4.2844499999999995E-3</v>
      </c>
      <c r="K186" s="105">
        <f t="shared" si="13"/>
        <v>3501.0328046773802</v>
      </c>
    </row>
    <row r="187" spans="1:11" s="37" customFormat="1" ht="14.25" customHeight="1">
      <c r="A187" s="47">
        <v>53</v>
      </c>
      <c r="B187" s="36" t="s">
        <v>264</v>
      </c>
      <c r="C187" s="35">
        <v>0</v>
      </c>
      <c r="D187" s="36">
        <v>0</v>
      </c>
      <c r="E187" s="35">
        <v>0</v>
      </c>
      <c r="F187" s="36">
        <v>0</v>
      </c>
      <c r="G187" s="35">
        <v>1</v>
      </c>
      <c r="H187" s="36">
        <v>0.40209</v>
      </c>
      <c r="I187" s="36">
        <f t="shared" ref="I187:I188" si="15">D187+F187+H187</f>
        <v>0.40209</v>
      </c>
      <c r="J187" s="36">
        <v>0.35106382999999997</v>
      </c>
      <c r="K187" s="105">
        <f t="shared" si="13"/>
        <v>114.5347272033123</v>
      </c>
    </row>
    <row r="188" spans="1:11" s="37" customFormat="1" ht="14.25" customHeight="1">
      <c r="A188" s="47">
        <v>54</v>
      </c>
      <c r="B188" s="36" t="s">
        <v>198</v>
      </c>
      <c r="C188" s="35">
        <v>0</v>
      </c>
      <c r="D188" s="36">
        <v>0</v>
      </c>
      <c r="E188" s="35">
        <v>0</v>
      </c>
      <c r="F188" s="36">
        <v>0</v>
      </c>
      <c r="G188" s="35">
        <v>1</v>
      </c>
      <c r="H188" s="36">
        <v>0.12521639000000001</v>
      </c>
      <c r="I188" s="36">
        <f t="shared" si="15"/>
        <v>0.12521639000000001</v>
      </c>
      <c r="J188" s="36">
        <v>10.101756460000001</v>
      </c>
      <c r="K188" s="105">
        <f t="shared" si="13"/>
        <v>1.2395506711711004</v>
      </c>
    </row>
    <row r="189" spans="1:11" s="41" customFormat="1" ht="14.25">
      <c r="A189" s="192" t="s">
        <v>62</v>
      </c>
      <c r="B189" s="193"/>
      <c r="C189" s="51">
        <f t="shared" ref="C189:I189" si="16">SUM(C135:C188)</f>
        <v>2247</v>
      </c>
      <c r="D189" s="52">
        <f t="shared" si="16"/>
        <v>11998.534015789999</v>
      </c>
      <c r="E189" s="51">
        <f t="shared" si="16"/>
        <v>926</v>
      </c>
      <c r="F189" s="52">
        <f t="shared" si="16"/>
        <v>5712.7388460693192</v>
      </c>
      <c r="G189" s="51">
        <f t="shared" si="16"/>
        <v>2196</v>
      </c>
      <c r="H189" s="52">
        <f t="shared" si="16"/>
        <v>2813.2105012999991</v>
      </c>
      <c r="I189" s="52">
        <f t="shared" si="16"/>
        <v>20524.483363159325</v>
      </c>
      <c r="J189" s="108"/>
      <c r="K189" s="175">
        <f>K27</f>
        <v>106.95987058771547</v>
      </c>
    </row>
    <row r="192" spans="1:11">
      <c r="A192" s="189" t="s">
        <v>323</v>
      </c>
      <c r="B192" s="189"/>
      <c r="C192" s="189"/>
      <c r="D192" s="189"/>
      <c r="E192" s="189"/>
      <c r="F192" s="189"/>
      <c r="G192" s="189"/>
      <c r="H192" s="189"/>
      <c r="I192" s="189"/>
      <c r="J192" s="189"/>
      <c r="K192" s="189"/>
    </row>
    <row r="193" spans="1:11">
      <c r="A193" s="191" t="str">
        <f>A6</f>
        <v>Tính từ 01/01/2024 đến 31/08/2024</v>
      </c>
      <c r="B193" s="191"/>
      <c r="C193" s="191"/>
      <c r="D193" s="191"/>
      <c r="E193" s="191"/>
      <c r="F193" s="191"/>
      <c r="G193" s="191"/>
      <c r="H193" s="191"/>
      <c r="I193" s="191"/>
      <c r="J193" s="191"/>
      <c r="K193" s="191"/>
    </row>
    <row r="194" spans="1:11">
      <c r="E194" s="25"/>
      <c r="F194" s="50"/>
      <c r="J194" s="24"/>
    </row>
    <row r="195" spans="1:11" ht="60.75" customHeight="1">
      <c r="A195" s="116" t="s">
        <v>1</v>
      </c>
      <c r="B195" s="117" t="s">
        <v>288</v>
      </c>
      <c r="C195" s="118" t="s">
        <v>37</v>
      </c>
      <c r="D195" s="103" t="s">
        <v>38</v>
      </c>
      <c r="E195" s="119" t="s">
        <v>289</v>
      </c>
      <c r="F195" s="103" t="s">
        <v>290</v>
      </c>
      <c r="G195" s="118" t="s">
        <v>41</v>
      </c>
      <c r="H195" s="103" t="s">
        <v>291</v>
      </c>
      <c r="I195" s="103" t="s">
        <v>43</v>
      </c>
      <c r="J195" s="103" t="s">
        <v>332</v>
      </c>
      <c r="K195" s="104" t="s">
        <v>287</v>
      </c>
    </row>
    <row r="196" spans="1:11" s="123" customFormat="1" ht="14.25" customHeight="1">
      <c r="A196" s="120" t="s">
        <v>292</v>
      </c>
      <c r="B196" s="121" t="s">
        <v>293</v>
      </c>
      <c r="C196" s="122">
        <f t="shared" ref="C196:I196" si="17">SUM(C197:C207)</f>
        <v>773</v>
      </c>
      <c r="D196" s="136">
        <f t="shared" si="17"/>
        <v>6341.42128529</v>
      </c>
      <c r="E196" s="122">
        <f t="shared" si="17"/>
        <v>409</v>
      </c>
      <c r="F196" s="136">
        <f>SUM(F197:F207)</f>
        <v>3208.0575263281271</v>
      </c>
      <c r="G196" s="122">
        <f t="shared" si="17"/>
        <v>293</v>
      </c>
      <c r="H196" s="136">
        <f t="shared" si="17"/>
        <v>904.09462691999988</v>
      </c>
      <c r="I196" s="109">
        <f t="shared" si="17"/>
        <v>10453.573438538127</v>
      </c>
      <c r="J196" s="109">
        <v>4568.3202198812505</v>
      </c>
      <c r="K196" s="110">
        <f t="shared" ref="K196" si="18">I196/J196*100</f>
        <v>228.82751066889656</v>
      </c>
    </row>
    <row r="197" spans="1:11" s="37" customFormat="1" ht="14.25" customHeight="1">
      <c r="A197" s="47">
        <v>1</v>
      </c>
      <c r="B197" s="124" t="s">
        <v>154</v>
      </c>
      <c r="C197" s="124">
        <f t="shared" ref="C197:C207" si="19">VLOOKUP(B197,$B$135:$K$188,2,FALSE)</f>
        <v>318</v>
      </c>
      <c r="D197" s="125">
        <f t="shared" ref="D197:D207" si="20">VLOOKUP(B197,$B$135:$K$188,3,FALSE)</f>
        <v>1599.6841533799998</v>
      </c>
      <c r="E197" s="124">
        <f t="shared" ref="E197:E207" si="21">VLOOKUP(B197,$B$135:$K$188,4,FALSE)</f>
        <v>135</v>
      </c>
      <c r="F197" s="125">
        <f t="shared" ref="F197:F207" si="22">VLOOKUP(B197,$B$135:$K$188,5,FALSE)</f>
        <v>1615.7636471349999</v>
      </c>
      <c r="G197" s="124">
        <f t="shared" ref="G197:G207" si="23">VLOOKUP(B197,$B$135:$K$188,6,FALSE)</f>
        <v>49</v>
      </c>
      <c r="H197" s="125">
        <f t="shared" ref="H197:H207" si="24">VLOOKUP(B197,$B$135:$K$188,7,FALSE)</f>
        <v>254.11064500000001</v>
      </c>
      <c r="I197" s="125">
        <f t="shared" ref="I197:I207" si="25">VLOOKUP(B197,$B$135:$K$188,8,FALSE)</f>
        <v>3469.5584455149997</v>
      </c>
      <c r="J197" s="124">
        <v>750.50183943874993</v>
      </c>
      <c r="K197" s="105">
        <f>I197/J197*100</f>
        <v>462.29845993577447</v>
      </c>
    </row>
    <row r="198" spans="1:11" s="37" customFormat="1" ht="14.25" customHeight="1">
      <c r="A198" s="47">
        <v>2</v>
      </c>
      <c r="B198" s="38" t="s">
        <v>176</v>
      </c>
      <c r="C198" s="124">
        <f t="shared" si="19"/>
        <v>25</v>
      </c>
      <c r="D198" s="125">
        <f t="shared" si="20"/>
        <v>1574.5797219999999</v>
      </c>
      <c r="E198" s="124">
        <f t="shared" si="21"/>
        <v>19</v>
      </c>
      <c r="F198" s="125">
        <f t="shared" si="22"/>
        <v>203.00106</v>
      </c>
      <c r="G198" s="124">
        <f t="shared" si="23"/>
        <v>2</v>
      </c>
      <c r="H198" s="125">
        <f t="shared" si="24"/>
        <v>0.56139161000000004</v>
      </c>
      <c r="I198" s="125">
        <f t="shared" si="25"/>
        <v>1778.1421736100001</v>
      </c>
      <c r="J198" s="124">
        <v>422.11393099999998</v>
      </c>
      <c r="K198" s="105">
        <f>I198/J198*100</f>
        <v>421.24697694708402</v>
      </c>
    </row>
    <row r="199" spans="1:11" s="37" customFormat="1" ht="14.25" customHeight="1">
      <c r="A199" s="47">
        <v>3</v>
      </c>
      <c r="B199" s="38" t="s">
        <v>149</v>
      </c>
      <c r="C199" s="124">
        <f t="shared" si="19"/>
        <v>178</v>
      </c>
      <c r="D199" s="125">
        <f t="shared" si="20"/>
        <v>1102.7952455100001</v>
      </c>
      <c r="E199" s="124">
        <f t="shared" si="21"/>
        <v>131</v>
      </c>
      <c r="F199" s="125">
        <f t="shared" si="22"/>
        <v>164.08404388062746</v>
      </c>
      <c r="G199" s="124">
        <f t="shared" si="23"/>
        <v>155</v>
      </c>
      <c r="H199" s="125">
        <f t="shared" si="24"/>
        <v>209.40285234999996</v>
      </c>
      <c r="I199" s="125">
        <f t="shared" si="25"/>
        <v>1476.2821417406274</v>
      </c>
      <c r="J199" s="124">
        <v>1865.0855793474993</v>
      </c>
      <c r="K199" s="105">
        <f>I199/J199*100</f>
        <v>79.153587271695329</v>
      </c>
    </row>
    <row r="200" spans="1:11" s="37" customFormat="1" ht="14.25" customHeight="1">
      <c r="A200" s="47">
        <v>4</v>
      </c>
      <c r="B200" s="124" t="s">
        <v>153</v>
      </c>
      <c r="C200" s="124">
        <f t="shared" si="19"/>
        <v>80</v>
      </c>
      <c r="D200" s="125">
        <f t="shared" si="20"/>
        <v>428.65345489999999</v>
      </c>
      <c r="E200" s="124">
        <f t="shared" si="21"/>
        <v>32</v>
      </c>
      <c r="F200" s="125">
        <f t="shared" si="22"/>
        <v>619.52038749999997</v>
      </c>
      <c r="G200" s="124">
        <f t="shared" si="23"/>
        <v>31</v>
      </c>
      <c r="H200" s="125">
        <f t="shared" si="24"/>
        <v>410.04760141000003</v>
      </c>
      <c r="I200" s="125">
        <f t="shared" si="25"/>
        <v>1458.22144381</v>
      </c>
      <c r="J200" s="124">
        <v>552.86581883000008</v>
      </c>
      <c r="K200" s="105">
        <f>I200/J200*100</f>
        <v>263.75684553911378</v>
      </c>
    </row>
    <row r="201" spans="1:11" s="37" customFormat="1" ht="14.25" customHeight="1">
      <c r="A201" s="47">
        <v>5</v>
      </c>
      <c r="B201" s="126" t="s">
        <v>155</v>
      </c>
      <c r="C201" s="124">
        <f t="shared" si="19"/>
        <v>38</v>
      </c>
      <c r="D201" s="125">
        <f t="shared" si="20"/>
        <v>562.44744800000001</v>
      </c>
      <c r="E201" s="124">
        <f t="shared" si="21"/>
        <v>36</v>
      </c>
      <c r="F201" s="125">
        <f t="shared" si="22"/>
        <v>12.1364731875</v>
      </c>
      <c r="G201" s="124">
        <f t="shared" si="23"/>
        <v>14</v>
      </c>
      <c r="H201" s="125">
        <f t="shared" si="24"/>
        <v>13.063446539999999</v>
      </c>
      <c r="I201" s="125">
        <f t="shared" si="25"/>
        <v>587.64736772749995</v>
      </c>
      <c r="J201" s="124">
        <v>382.01382112499999</v>
      </c>
      <c r="K201" s="105">
        <f>I201/J201*100</f>
        <v>153.8288237836332</v>
      </c>
    </row>
    <row r="202" spans="1:11" s="37" customFormat="1" ht="14.25" customHeight="1">
      <c r="A202" s="47">
        <v>6</v>
      </c>
      <c r="B202" s="124" t="s">
        <v>165</v>
      </c>
      <c r="C202" s="124">
        <f t="shared" si="19"/>
        <v>22</v>
      </c>
      <c r="D202" s="125">
        <f t="shared" si="20"/>
        <v>436.08236950000003</v>
      </c>
      <c r="E202" s="124">
        <f t="shared" si="21"/>
        <v>3</v>
      </c>
      <c r="F202" s="125">
        <f t="shared" si="22"/>
        <v>10</v>
      </c>
      <c r="G202" s="124">
        <f t="shared" si="23"/>
        <v>3</v>
      </c>
      <c r="H202" s="125">
        <f t="shared" si="24"/>
        <v>7.3635999999999993E-2</v>
      </c>
      <c r="I202" s="125">
        <f t="shared" si="25"/>
        <v>446.15600550000005</v>
      </c>
      <c r="J202" s="124">
        <v>39.861646</v>
      </c>
      <c r="K202" s="105"/>
    </row>
    <row r="203" spans="1:11" s="37" customFormat="1" ht="14.25" customHeight="1">
      <c r="A203" s="47">
        <v>7</v>
      </c>
      <c r="B203" s="124" t="s">
        <v>156</v>
      </c>
      <c r="C203" s="124">
        <f t="shared" si="19"/>
        <v>19</v>
      </c>
      <c r="D203" s="125">
        <f t="shared" si="20"/>
        <v>106.18</v>
      </c>
      <c r="E203" s="124">
        <f t="shared" si="21"/>
        <v>19</v>
      </c>
      <c r="F203" s="125">
        <f t="shared" si="22"/>
        <v>298.94845162500002</v>
      </c>
      <c r="G203" s="124">
        <f t="shared" si="23"/>
        <v>2</v>
      </c>
      <c r="H203" s="125">
        <f t="shared" si="24"/>
        <v>2.39287166</v>
      </c>
      <c r="I203" s="125">
        <f t="shared" si="25"/>
        <v>407.52132328500005</v>
      </c>
      <c r="J203" s="124">
        <v>119.76583190000001</v>
      </c>
      <c r="K203" s="105">
        <f>I203/J203*100</f>
        <v>340.26509633003269</v>
      </c>
    </row>
    <row r="204" spans="1:11" s="37" customFormat="1" ht="14.25" customHeight="1">
      <c r="A204" s="47">
        <v>8</v>
      </c>
      <c r="B204" s="124" t="s">
        <v>161</v>
      </c>
      <c r="C204" s="124">
        <f t="shared" si="19"/>
        <v>45</v>
      </c>
      <c r="D204" s="125">
        <f t="shared" si="20"/>
        <v>183.22854100000001</v>
      </c>
      <c r="E204" s="124">
        <f t="shared" si="21"/>
        <v>20</v>
      </c>
      <c r="F204" s="125">
        <f t="shared" si="22"/>
        <v>169.82648399999999</v>
      </c>
      <c r="G204" s="124">
        <f t="shared" si="23"/>
        <v>31</v>
      </c>
      <c r="H204" s="125">
        <f t="shared" si="24"/>
        <v>7.3857457100000001</v>
      </c>
      <c r="I204" s="125">
        <f t="shared" si="25"/>
        <v>360.44077070999998</v>
      </c>
      <c r="J204" s="124">
        <v>175.43438123999999</v>
      </c>
      <c r="K204" s="105">
        <f>I204/J204*100</f>
        <v>205.45617578626459</v>
      </c>
    </row>
    <row r="205" spans="1:11" s="37" customFormat="1" ht="14.25" customHeight="1">
      <c r="A205" s="47">
        <v>9</v>
      </c>
      <c r="B205" s="124" t="s">
        <v>168</v>
      </c>
      <c r="C205" s="124">
        <f t="shared" si="19"/>
        <v>23</v>
      </c>
      <c r="D205" s="125">
        <f t="shared" si="20"/>
        <v>95.429241000000005</v>
      </c>
      <c r="E205" s="124">
        <f t="shared" si="21"/>
        <v>2</v>
      </c>
      <c r="F205" s="125">
        <f t="shared" si="22"/>
        <v>94.77</v>
      </c>
      <c r="G205" s="124">
        <f t="shared" si="23"/>
        <v>3</v>
      </c>
      <c r="H205" s="125">
        <f t="shared" si="24"/>
        <v>1.4765266400000001</v>
      </c>
      <c r="I205" s="125">
        <f t="shared" si="25"/>
        <v>191.67576764</v>
      </c>
      <c r="J205" s="124">
        <v>107.13632</v>
      </c>
      <c r="K205" s="105">
        <f>I205/J205*100</f>
        <v>178.90829892234493</v>
      </c>
    </row>
    <row r="206" spans="1:11" s="37" customFormat="1" ht="14.25" customHeight="1">
      <c r="A206" s="47">
        <v>10</v>
      </c>
      <c r="B206" s="126" t="s">
        <v>163</v>
      </c>
      <c r="C206" s="124">
        <f t="shared" si="19"/>
        <v>19</v>
      </c>
      <c r="D206" s="125">
        <f t="shared" si="20"/>
        <v>164.451065</v>
      </c>
      <c r="E206" s="124">
        <f t="shared" si="21"/>
        <v>12</v>
      </c>
      <c r="F206" s="125">
        <f t="shared" si="22"/>
        <v>20.006979000000001</v>
      </c>
      <c r="G206" s="124">
        <f t="shared" si="23"/>
        <v>3</v>
      </c>
      <c r="H206" s="125">
        <f t="shared" si="24"/>
        <v>5.5799099999999999</v>
      </c>
      <c r="I206" s="125">
        <f t="shared" si="25"/>
        <v>190.03795400000001</v>
      </c>
      <c r="J206" s="124">
        <v>143.170851</v>
      </c>
      <c r="K206" s="105"/>
    </row>
    <row r="207" spans="1:11" s="37" customFormat="1" ht="14.25" customHeight="1">
      <c r="A207" s="127">
        <v>11</v>
      </c>
      <c r="B207" s="128" t="s">
        <v>175</v>
      </c>
      <c r="C207" s="124">
        <f t="shared" si="19"/>
        <v>6</v>
      </c>
      <c r="D207" s="125">
        <f t="shared" si="20"/>
        <v>87.890045000000001</v>
      </c>
      <c r="E207" s="124">
        <f t="shared" si="21"/>
        <v>0</v>
      </c>
      <c r="F207" s="125">
        <f t="shared" si="22"/>
        <v>0</v>
      </c>
      <c r="G207" s="124">
        <f t="shared" si="23"/>
        <v>0</v>
      </c>
      <c r="H207" s="125">
        <f t="shared" si="24"/>
        <v>0</v>
      </c>
      <c r="I207" s="125">
        <f t="shared" si="25"/>
        <v>87.890045000000001</v>
      </c>
      <c r="J207" s="124">
        <v>10.370199999999999</v>
      </c>
      <c r="K207" s="105">
        <f>I207/J207*100</f>
        <v>847.52507184046613</v>
      </c>
    </row>
    <row r="208" spans="1:11" ht="14.25" customHeight="1">
      <c r="A208" s="129" t="s">
        <v>294</v>
      </c>
      <c r="B208" s="130" t="s">
        <v>295</v>
      </c>
      <c r="C208" s="131">
        <f t="shared" ref="C208:I208" si="26">SUM(C209:C214)</f>
        <v>1182</v>
      </c>
      <c r="D208" s="132">
        <f t="shared" si="26"/>
        <v>3441.51264795</v>
      </c>
      <c r="E208" s="131">
        <f t="shared" si="26"/>
        <v>334</v>
      </c>
      <c r="F208" s="132">
        <f>SUM(F209:F214)</f>
        <v>1468.8237776240042</v>
      </c>
      <c r="G208" s="131">
        <f t="shared" si="26"/>
        <v>1726</v>
      </c>
      <c r="H208" s="132">
        <f>SUM(H209:H214)</f>
        <v>1673.0379534000001</v>
      </c>
      <c r="I208" s="132">
        <f t="shared" si="26"/>
        <v>6583.3743789740047</v>
      </c>
      <c r="J208" s="111">
        <v>3797.5977062667189</v>
      </c>
      <c r="K208" s="112">
        <f t="shared" ref="K208:K215" si="27">I208/J208*100</f>
        <v>173.35628700507831</v>
      </c>
    </row>
    <row r="209" spans="1:11" s="37" customFormat="1" ht="14.25" customHeight="1">
      <c r="A209" s="47">
        <v>1</v>
      </c>
      <c r="B209" s="124" t="s">
        <v>147</v>
      </c>
      <c r="C209" s="124">
        <f t="shared" ref="C209:C214" si="28">VLOOKUP(B209,$B$135:$K$188,2,FALSE)</f>
        <v>907</v>
      </c>
      <c r="D209" s="125">
        <f t="shared" ref="D209:D214" si="29">VLOOKUP(B209,$B$135:$K$188,3,FALSE)</f>
        <v>310.74093365000004</v>
      </c>
      <c r="E209" s="124">
        <f t="shared" ref="E209:E214" si="30">VLOOKUP(B209,$B$135:$K$188,4,FALSE)</f>
        <v>106</v>
      </c>
      <c r="F209" s="125">
        <f t="shared" ref="F209:F214" si="31">VLOOKUP(B209,$B$135:$K$188,5,FALSE)</f>
        <v>342.64358622119141</v>
      </c>
      <c r="G209" s="124">
        <f t="shared" ref="G209:G214" si="32">VLOOKUP(B209,$B$135:$K$188,6,FALSE)</f>
        <v>1545</v>
      </c>
      <c r="H209" s="125">
        <f t="shared" ref="H209:H214" si="33">VLOOKUP(B209,$B$135:$K$188,7,FALSE)</f>
        <v>1108.4139337500001</v>
      </c>
      <c r="I209" s="125">
        <f t="shared" ref="I209:I214" si="34">VLOOKUP(B209,$B$135:$K$188,8,FALSE)</f>
        <v>1761.7984536211916</v>
      </c>
      <c r="J209" s="124">
        <v>1144.2882994435936</v>
      </c>
      <c r="K209" s="105">
        <f t="shared" ref="K209:K214" si="35">I209/J209*100</f>
        <v>153.96456072109277</v>
      </c>
    </row>
    <row r="210" spans="1:11" s="37" customFormat="1" ht="14.25" customHeight="1">
      <c r="A210" s="47">
        <v>2</v>
      </c>
      <c r="B210" s="124" t="s">
        <v>151</v>
      </c>
      <c r="C210" s="124">
        <f t="shared" si="28"/>
        <v>30</v>
      </c>
      <c r="D210" s="125">
        <f t="shared" si="29"/>
        <v>1651.5686365500001</v>
      </c>
      <c r="E210" s="124">
        <f t="shared" si="30"/>
        <v>2</v>
      </c>
      <c r="F210" s="125">
        <f t="shared" si="31"/>
        <v>-9.5574569999999994</v>
      </c>
      <c r="G210" s="124">
        <f t="shared" si="32"/>
        <v>11</v>
      </c>
      <c r="H210" s="125">
        <f t="shared" si="33"/>
        <v>21.82216361</v>
      </c>
      <c r="I210" s="125">
        <f t="shared" si="34"/>
        <v>1663.8333431600001</v>
      </c>
      <c r="J210" s="124">
        <v>124.35795722999998</v>
      </c>
      <c r="K210" s="105">
        <f t="shared" si="35"/>
        <v>1337.9387859216288</v>
      </c>
    </row>
    <row r="211" spans="1:11" s="37" customFormat="1" ht="14.25" customHeight="1">
      <c r="A211" s="47">
        <v>3</v>
      </c>
      <c r="B211" s="124" t="s">
        <v>150</v>
      </c>
      <c r="C211" s="124">
        <f t="shared" si="28"/>
        <v>137</v>
      </c>
      <c r="D211" s="125">
        <f t="shared" si="29"/>
        <v>543.41044036000005</v>
      </c>
      <c r="E211" s="124">
        <f t="shared" si="30"/>
        <v>118</v>
      </c>
      <c r="F211" s="125">
        <f t="shared" si="31"/>
        <v>638.86776548875002</v>
      </c>
      <c r="G211" s="124">
        <f t="shared" si="32"/>
        <v>126</v>
      </c>
      <c r="H211" s="125">
        <f t="shared" si="33"/>
        <v>179.27650565999997</v>
      </c>
      <c r="I211" s="125">
        <f t="shared" si="34"/>
        <v>1361.55471150875</v>
      </c>
      <c r="J211" s="124">
        <v>909.10695633812531</v>
      </c>
      <c r="K211" s="105">
        <f t="shared" si="35"/>
        <v>149.76837455881758</v>
      </c>
    </row>
    <row r="212" spans="1:11" s="37" customFormat="1" ht="14.25" customHeight="1">
      <c r="A212" s="47">
        <v>4</v>
      </c>
      <c r="B212" s="124" t="s">
        <v>152</v>
      </c>
      <c r="C212" s="124">
        <f t="shared" si="28"/>
        <v>66</v>
      </c>
      <c r="D212" s="125">
        <f t="shared" si="29"/>
        <v>658.53189999999995</v>
      </c>
      <c r="E212" s="124">
        <f t="shared" si="30"/>
        <v>62</v>
      </c>
      <c r="F212" s="125">
        <f t="shared" si="31"/>
        <v>312.93529375000003</v>
      </c>
      <c r="G212" s="124">
        <f t="shared" si="32"/>
        <v>34</v>
      </c>
      <c r="H212" s="125">
        <f t="shared" si="33"/>
        <v>352.98222963000006</v>
      </c>
      <c r="I212" s="125">
        <f t="shared" si="34"/>
        <v>1324.4494233800001</v>
      </c>
      <c r="J212" s="124">
        <v>678.76980244000003</v>
      </c>
      <c r="K212" s="105">
        <f t="shared" si="35"/>
        <v>195.1249773662515</v>
      </c>
    </row>
    <row r="213" spans="1:11" s="37" customFormat="1" ht="14.25" customHeight="1">
      <c r="A213" s="47">
        <v>5</v>
      </c>
      <c r="B213" s="124" t="s">
        <v>148</v>
      </c>
      <c r="C213" s="124">
        <f t="shared" si="28"/>
        <v>24</v>
      </c>
      <c r="D213" s="125">
        <f t="shared" si="29"/>
        <v>165.531623</v>
      </c>
      <c r="E213" s="124">
        <f t="shared" si="30"/>
        <v>18</v>
      </c>
      <c r="F213" s="125">
        <f t="shared" si="31"/>
        <v>136.1249168125</v>
      </c>
      <c r="G213" s="124">
        <f t="shared" si="32"/>
        <v>3</v>
      </c>
      <c r="H213" s="125">
        <f t="shared" si="33"/>
        <v>0.60094681000000005</v>
      </c>
      <c r="I213" s="125">
        <f t="shared" si="34"/>
        <v>302.25748662249998</v>
      </c>
      <c r="J213" s="124">
        <v>410.95363478500002</v>
      </c>
      <c r="K213" s="105">
        <f t="shared" si="35"/>
        <v>73.550264808007597</v>
      </c>
    </row>
    <row r="214" spans="1:11" s="37" customFormat="1" ht="14.25" customHeight="1">
      <c r="A214" s="127">
        <v>6</v>
      </c>
      <c r="B214" s="133" t="s">
        <v>162</v>
      </c>
      <c r="C214" s="124">
        <f t="shared" si="28"/>
        <v>18</v>
      </c>
      <c r="D214" s="125">
        <f t="shared" si="29"/>
        <v>111.72911439000001</v>
      </c>
      <c r="E214" s="124">
        <f t="shared" si="30"/>
        <v>28</v>
      </c>
      <c r="F214" s="125">
        <f t="shared" si="31"/>
        <v>47.809672351562497</v>
      </c>
      <c r="G214" s="124">
        <f t="shared" si="32"/>
        <v>7</v>
      </c>
      <c r="H214" s="125">
        <f t="shared" si="33"/>
        <v>9.94217394</v>
      </c>
      <c r="I214" s="125">
        <f t="shared" si="34"/>
        <v>169.48096068156249</v>
      </c>
      <c r="J214" s="124">
        <v>530.12105602999986</v>
      </c>
      <c r="K214" s="105">
        <f t="shared" si="35"/>
        <v>31.970237505897419</v>
      </c>
    </row>
    <row r="215" spans="1:11" s="123" customFormat="1" ht="14.25" customHeight="1">
      <c r="A215" s="134" t="s">
        <v>296</v>
      </c>
      <c r="B215" s="131" t="s">
        <v>297</v>
      </c>
      <c r="C215" s="131">
        <f t="shared" ref="C215:I215" si="36">SUM(C216:C229)</f>
        <v>90</v>
      </c>
      <c r="D215" s="132">
        <f t="shared" si="36"/>
        <v>1085.8502249999999</v>
      </c>
      <c r="E215" s="131">
        <f t="shared" si="36"/>
        <v>70</v>
      </c>
      <c r="F215" s="132">
        <f>SUM(F216:F229)</f>
        <v>683.78755175000003</v>
      </c>
      <c r="G215" s="131">
        <f t="shared" si="36"/>
        <v>46</v>
      </c>
      <c r="H215" s="132">
        <f>SUM(H216:H229)</f>
        <v>44.58115604999999</v>
      </c>
      <c r="I215" s="113">
        <f t="shared" si="36"/>
        <v>1814.2189328000006</v>
      </c>
      <c r="J215" s="113">
        <v>1186.7803722362501</v>
      </c>
      <c r="K215" s="114">
        <f t="shared" si="27"/>
        <v>152.86897013484207</v>
      </c>
    </row>
    <row r="216" spans="1:11" s="37" customFormat="1" ht="14.25" customHeight="1">
      <c r="A216" s="47">
        <v>1</v>
      </c>
      <c r="B216" s="124" t="s">
        <v>159</v>
      </c>
      <c r="C216" s="124">
        <f t="shared" ref="C216:C223" si="37">VLOOKUP(B216,$B$135:$K$188,2,FALSE)</f>
        <v>54</v>
      </c>
      <c r="D216" s="125">
        <f t="shared" ref="D216:D223" si="38">VLOOKUP(B216,$B$135:$K$188,3,FALSE)</f>
        <v>364.31014499999998</v>
      </c>
      <c r="E216" s="124">
        <f t="shared" ref="E216:E223" si="39">VLOOKUP(B216,$B$135:$K$188,4,FALSE)</f>
        <v>43</v>
      </c>
      <c r="F216" s="125">
        <f t="shared" ref="F216:F223" si="40">VLOOKUP(B216,$B$135:$K$188,5,FALSE)</f>
        <v>598.83337231250005</v>
      </c>
      <c r="G216" s="124">
        <f t="shared" ref="G216:G223" si="41">VLOOKUP(B216,$B$135:$K$188,6,FALSE)</f>
        <v>33</v>
      </c>
      <c r="H216" s="125">
        <f t="shared" ref="H216:H223" si="42">VLOOKUP(B216,$B$135:$K$188,7,FALSE)</f>
        <v>38.695400219999996</v>
      </c>
      <c r="I216" s="125">
        <f t="shared" ref="I216:I223" si="43">VLOOKUP(B216,$B$135:$K$188,8,FALSE)</f>
        <v>1001.8389175325001</v>
      </c>
      <c r="J216" s="124">
        <v>1016.72065577</v>
      </c>
      <c r="K216" s="105">
        <f>I216/J216*100</f>
        <v>98.536300196809762</v>
      </c>
    </row>
    <row r="217" spans="1:11" s="37" customFormat="1" ht="14.25" customHeight="1">
      <c r="A217" s="47">
        <v>2</v>
      </c>
      <c r="B217" s="124" t="s">
        <v>169</v>
      </c>
      <c r="C217" s="124">
        <f t="shared" si="37"/>
        <v>18</v>
      </c>
      <c r="D217" s="125">
        <f t="shared" si="38"/>
        <v>499.72840000000002</v>
      </c>
      <c r="E217" s="124">
        <f t="shared" si="39"/>
        <v>16</v>
      </c>
      <c r="F217" s="125">
        <f t="shared" si="40"/>
        <v>75.040876499999996</v>
      </c>
      <c r="G217" s="124">
        <f t="shared" si="41"/>
        <v>3</v>
      </c>
      <c r="H217" s="125">
        <f t="shared" si="42"/>
        <v>0.96954142999999993</v>
      </c>
      <c r="I217" s="125">
        <f t="shared" si="43"/>
        <v>575.7388179300001</v>
      </c>
      <c r="J217" s="124">
        <v>127.31628665625</v>
      </c>
      <c r="K217" s="105">
        <f>I217/J217*100</f>
        <v>452.21144368157462</v>
      </c>
    </row>
    <row r="218" spans="1:11" s="37" customFormat="1" ht="14.25" customHeight="1">
      <c r="A218" s="47">
        <v>3</v>
      </c>
      <c r="B218" s="124" t="s">
        <v>187</v>
      </c>
      <c r="C218" s="124">
        <f t="shared" si="37"/>
        <v>3</v>
      </c>
      <c r="D218" s="125">
        <f t="shared" si="38"/>
        <v>131.64166399999999</v>
      </c>
      <c r="E218" s="124">
        <f t="shared" si="39"/>
        <v>0</v>
      </c>
      <c r="F218" s="125">
        <f t="shared" si="40"/>
        <v>0</v>
      </c>
      <c r="G218" s="124">
        <f t="shared" si="41"/>
        <v>4</v>
      </c>
      <c r="H218" s="125">
        <f t="shared" si="42"/>
        <v>2.2593649999999998</v>
      </c>
      <c r="I218" s="125">
        <f t="shared" si="43"/>
        <v>133.90102899999999</v>
      </c>
      <c r="J218" s="124">
        <v>1.90947691</v>
      </c>
      <c r="K218" s="105">
        <f>I218/J218*100</f>
        <v>7012.4455707610523</v>
      </c>
    </row>
    <row r="219" spans="1:11" s="37" customFormat="1" ht="14.25" customHeight="1">
      <c r="A219" s="47">
        <v>4</v>
      </c>
      <c r="B219" s="124" t="s">
        <v>167</v>
      </c>
      <c r="C219" s="124">
        <f t="shared" si="37"/>
        <v>12</v>
      </c>
      <c r="D219" s="125">
        <f t="shared" si="38"/>
        <v>71.133335000000002</v>
      </c>
      <c r="E219" s="124">
        <f t="shared" si="39"/>
        <v>10</v>
      </c>
      <c r="F219" s="125">
        <f t="shared" si="40"/>
        <v>8.9133029374999992</v>
      </c>
      <c r="G219" s="124">
        <f t="shared" si="41"/>
        <v>1</v>
      </c>
      <c r="H219" s="125">
        <f t="shared" si="42"/>
        <v>0.64991876000000004</v>
      </c>
      <c r="I219" s="125">
        <f t="shared" si="43"/>
        <v>80.696556697500014</v>
      </c>
      <c r="J219" s="124">
        <v>39.972455950000004</v>
      </c>
      <c r="K219" s="105">
        <f>I219/J219*100</f>
        <v>201.88040684425346</v>
      </c>
    </row>
    <row r="220" spans="1:11" s="37" customFormat="1" ht="14.25" customHeight="1">
      <c r="A220" s="47">
        <v>5</v>
      </c>
      <c r="B220" s="133" t="s">
        <v>193</v>
      </c>
      <c r="C220" s="124">
        <f t="shared" si="37"/>
        <v>1</v>
      </c>
      <c r="D220" s="125">
        <f t="shared" si="38"/>
        <v>6.6</v>
      </c>
      <c r="E220" s="124">
        <f t="shared" si="39"/>
        <v>1</v>
      </c>
      <c r="F220" s="125">
        <f t="shared" si="40"/>
        <v>1</v>
      </c>
      <c r="G220" s="124">
        <f t="shared" si="41"/>
        <v>2</v>
      </c>
      <c r="H220" s="125">
        <f t="shared" si="42"/>
        <v>1.44768824</v>
      </c>
      <c r="I220" s="125">
        <f t="shared" si="43"/>
        <v>9.0476882399999994</v>
      </c>
      <c r="J220" s="124">
        <v>1.7045000000000001E-2</v>
      </c>
      <c r="K220" s="105"/>
    </row>
    <row r="221" spans="1:11" s="37" customFormat="1" ht="14.25" customHeight="1">
      <c r="A221" s="47">
        <v>6</v>
      </c>
      <c r="B221" s="133" t="s">
        <v>177</v>
      </c>
      <c r="C221" s="124">
        <f t="shared" si="37"/>
        <v>2</v>
      </c>
      <c r="D221" s="125">
        <f t="shared" si="38"/>
        <v>12.436681</v>
      </c>
      <c r="E221" s="124">
        <f t="shared" si="39"/>
        <v>0</v>
      </c>
      <c r="F221" s="125">
        <f t="shared" si="40"/>
        <v>0</v>
      </c>
      <c r="G221" s="124">
        <f t="shared" si="41"/>
        <v>1</v>
      </c>
      <c r="H221" s="125">
        <f t="shared" si="42"/>
        <v>0.10492539999999999</v>
      </c>
      <c r="I221" s="125">
        <f t="shared" si="43"/>
        <v>12.541606400000001</v>
      </c>
      <c r="J221" s="124">
        <v>0.84445194999999995</v>
      </c>
      <c r="K221" s="105"/>
    </row>
    <row r="222" spans="1:11" s="37" customFormat="1" ht="14.25" customHeight="1">
      <c r="A222" s="47">
        <v>7</v>
      </c>
      <c r="B222" s="133" t="s">
        <v>263</v>
      </c>
      <c r="C222" s="124">
        <f t="shared" si="37"/>
        <v>0</v>
      </c>
      <c r="D222" s="125">
        <f t="shared" si="38"/>
        <v>0</v>
      </c>
      <c r="E222" s="124">
        <f t="shared" si="39"/>
        <v>0</v>
      </c>
      <c r="F222" s="125">
        <f t="shared" si="40"/>
        <v>0</v>
      </c>
      <c r="G222" s="124">
        <f t="shared" si="41"/>
        <v>1</v>
      </c>
      <c r="H222" s="125">
        <f t="shared" si="42"/>
        <v>0.32910060999999996</v>
      </c>
      <c r="I222" s="125">
        <f t="shared" si="43"/>
        <v>0.32910060999999996</v>
      </c>
      <c r="J222" s="124">
        <v>0.84445194999999995</v>
      </c>
      <c r="K222" s="105"/>
    </row>
    <row r="223" spans="1:11" s="37" customFormat="1" ht="14.25" customHeight="1">
      <c r="A223" s="47">
        <v>8</v>
      </c>
      <c r="B223" s="133" t="s">
        <v>198</v>
      </c>
      <c r="C223" s="124">
        <f t="shared" si="37"/>
        <v>0</v>
      </c>
      <c r="D223" s="125">
        <f t="shared" si="38"/>
        <v>0</v>
      </c>
      <c r="E223" s="124">
        <f t="shared" si="39"/>
        <v>0</v>
      </c>
      <c r="F223" s="125">
        <f t="shared" si="40"/>
        <v>0</v>
      </c>
      <c r="G223" s="124">
        <f t="shared" si="41"/>
        <v>1</v>
      </c>
      <c r="H223" s="125">
        <f t="shared" si="42"/>
        <v>0.12521639000000001</v>
      </c>
      <c r="I223" s="125">
        <f t="shared" si="43"/>
        <v>0.12521639000000001</v>
      </c>
      <c r="J223" s="124">
        <v>0.84445194999999995</v>
      </c>
      <c r="K223" s="105"/>
    </row>
    <row r="224" spans="1:11" s="37" customFormat="1" ht="14.25" customHeight="1">
      <c r="A224" s="47">
        <v>9</v>
      </c>
      <c r="B224" s="133" t="s">
        <v>265</v>
      </c>
      <c r="C224" s="124"/>
      <c r="D224" s="125"/>
      <c r="E224" s="124"/>
      <c r="F224" s="125"/>
      <c r="G224" s="124"/>
      <c r="H224" s="125"/>
      <c r="I224" s="125"/>
      <c r="J224" s="124"/>
      <c r="K224" s="105"/>
    </row>
    <row r="225" spans="1:11" s="37" customFormat="1" ht="14.25" customHeight="1">
      <c r="A225" s="47">
        <v>10</v>
      </c>
      <c r="B225" s="133" t="s">
        <v>200</v>
      </c>
      <c r="C225" s="124"/>
      <c r="D225" s="125"/>
      <c r="E225" s="124"/>
      <c r="F225" s="125"/>
      <c r="G225" s="124"/>
      <c r="H225" s="125"/>
      <c r="I225" s="125"/>
      <c r="J225" s="124"/>
      <c r="K225" s="105"/>
    </row>
    <row r="226" spans="1:11" s="37" customFormat="1" ht="14.25" customHeight="1">
      <c r="A226" s="47">
        <v>11</v>
      </c>
      <c r="B226" s="133" t="s">
        <v>266</v>
      </c>
      <c r="C226" s="124"/>
      <c r="D226" s="125"/>
      <c r="E226" s="124"/>
      <c r="F226" s="125"/>
      <c r="G226" s="124"/>
      <c r="H226" s="125"/>
      <c r="I226" s="125"/>
      <c r="J226" s="124"/>
      <c r="K226" s="105"/>
    </row>
    <row r="227" spans="1:11" s="37" customFormat="1" ht="14.25" customHeight="1">
      <c r="A227" s="47">
        <v>12</v>
      </c>
      <c r="B227" s="133" t="s">
        <v>268</v>
      </c>
      <c r="C227" s="124"/>
      <c r="D227" s="125"/>
      <c r="E227" s="124"/>
      <c r="F227" s="125"/>
      <c r="G227" s="124"/>
      <c r="H227" s="125"/>
      <c r="I227" s="125"/>
      <c r="J227" s="124"/>
      <c r="K227" s="105"/>
    </row>
    <row r="228" spans="1:11" s="37" customFormat="1" ht="14.25" customHeight="1">
      <c r="A228" s="47">
        <v>13</v>
      </c>
      <c r="B228" s="133" t="s">
        <v>267</v>
      </c>
      <c r="C228" s="124"/>
      <c r="D228" s="125"/>
      <c r="E228" s="124"/>
      <c r="F228" s="125"/>
      <c r="G228" s="124"/>
      <c r="H228" s="125"/>
      <c r="I228" s="125"/>
      <c r="J228" s="124"/>
      <c r="K228" s="105"/>
    </row>
    <row r="229" spans="1:11" s="37" customFormat="1" ht="14.25" customHeight="1">
      <c r="A229" s="127">
        <v>14</v>
      </c>
      <c r="B229" s="133" t="s">
        <v>197</v>
      </c>
      <c r="C229" s="124"/>
      <c r="D229" s="125"/>
      <c r="E229" s="124"/>
      <c r="F229" s="125"/>
      <c r="G229" s="124"/>
      <c r="H229" s="125"/>
      <c r="I229" s="125"/>
      <c r="J229" s="124"/>
      <c r="K229" s="105"/>
    </row>
    <row r="230" spans="1:11" s="123" customFormat="1" ht="14.25" customHeight="1">
      <c r="A230" s="134" t="s">
        <v>298</v>
      </c>
      <c r="B230" s="131" t="s">
        <v>299</v>
      </c>
      <c r="C230" s="131">
        <f t="shared" ref="C230:I230" si="44">SUM(C231:C244)</f>
        <v>105</v>
      </c>
      <c r="D230" s="132">
        <f t="shared" si="44"/>
        <v>666.80431391999991</v>
      </c>
      <c r="E230" s="131">
        <f t="shared" si="44"/>
        <v>40</v>
      </c>
      <c r="F230" s="132">
        <f>SUM(F231:F244)</f>
        <v>173.62544</v>
      </c>
      <c r="G230" s="131">
        <f t="shared" si="44"/>
        <v>69</v>
      </c>
      <c r="H230" s="132">
        <f>SUM(H231:H244)</f>
        <v>121.78549954</v>
      </c>
      <c r="I230" s="132">
        <f t="shared" si="44"/>
        <v>962.21525345999987</v>
      </c>
      <c r="J230" s="111">
        <v>642.82342007039063</v>
      </c>
      <c r="K230" s="114">
        <f t="shared" ref="K230" si="45">I230/J230*100</f>
        <v>149.68578048301896</v>
      </c>
    </row>
    <row r="231" spans="1:11" s="37" customFormat="1" ht="14.25" customHeight="1">
      <c r="A231" s="47">
        <v>1</v>
      </c>
      <c r="B231" s="124" t="s">
        <v>158</v>
      </c>
      <c r="C231" s="124">
        <f t="shared" ref="C231:C242" si="46">VLOOKUP(B231,$B$135:$K$188,2,FALSE)</f>
        <v>17</v>
      </c>
      <c r="D231" s="125">
        <f t="shared" ref="D231:D242" si="47">VLOOKUP(B231,$B$135:$K$188,3,FALSE)</f>
        <v>367.36211400000002</v>
      </c>
      <c r="E231" s="124">
        <f t="shared" ref="E231:E242" si="48">VLOOKUP(B231,$B$135:$K$188,4,FALSE)</f>
        <v>7</v>
      </c>
      <c r="F231" s="125">
        <f t="shared" ref="F231:F242" si="49">VLOOKUP(B231,$B$135:$K$188,5,FALSE)</f>
        <v>8.9772680000000005</v>
      </c>
      <c r="G231" s="124">
        <f t="shared" ref="G231:G242" si="50">VLOOKUP(B231,$B$135:$K$188,6,FALSE)</f>
        <v>2</v>
      </c>
      <c r="H231" s="125">
        <f t="shared" ref="H231:H242" si="51">VLOOKUP(B231,$B$135:$K$188,7,FALSE)</f>
        <v>0.83007799999999998</v>
      </c>
      <c r="I231" s="125">
        <f t="shared" ref="I231:I242" si="52">VLOOKUP(B231,$B$135:$K$188,8,FALSE)</f>
        <v>377.16946000000002</v>
      </c>
      <c r="J231" s="124">
        <v>104.47723660000001</v>
      </c>
      <c r="K231" s="105">
        <f>I231/J231*100</f>
        <v>361.00635150221802</v>
      </c>
    </row>
    <row r="232" spans="1:11" s="37" customFormat="1" ht="14.25" customHeight="1">
      <c r="A232" s="47">
        <v>2</v>
      </c>
      <c r="B232" s="38" t="s">
        <v>179</v>
      </c>
      <c r="C232" s="124">
        <f t="shared" si="46"/>
        <v>7</v>
      </c>
      <c r="D232" s="125">
        <f t="shared" si="47"/>
        <v>86.028999999999996</v>
      </c>
      <c r="E232" s="124">
        <f t="shared" si="48"/>
        <v>5</v>
      </c>
      <c r="F232" s="125">
        <f t="shared" si="49"/>
        <v>93.968937999999994</v>
      </c>
      <c r="G232" s="124">
        <f t="shared" si="50"/>
        <v>1</v>
      </c>
      <c r="H232" s="125">
        <f t="shared" si="51"/>
        <v>3.7919379999999996E-2</v>
      </c>
      <c r="I232" s="125">
        <f t="shared" si="52"/>
        <v>180.03585737999998</v>
      </c>
      <c r="J232" s="124">
        <v>427.93796000000003</v>
      </c>
      <c r="K232" s="105">
        <f>I232/J232*100</f>
        <v>42.070550922848717</v>
      </c>
    </row>
    <row r="233" spans="1:11" s="37" customFormat="1" ht="14.25" customHeight="1">
      <c r="A233" s="47">
        <v>3</v>
      </c>
      <c r="B233" s="124" t="s">
        <v>166</v>
      </c>
      <c r="C233" s="124">
        <f t="shared" si="46"/>
        <v>7</v>
      </c>
      <c r="D233" s="125">
        <f t="shared" si="47"/>
        <v>89.461285000000004</v>
      </c>
      <c r="E233" s="124">
        <f t="shared" si="48"/>
        <v>1</v>
      </c>
      <c r="F233" s="125">
        <f t="shared" si="49"/>
        <v>1.0004189999999999</v>
      </c>
      <c r="G233" s="124">
        <f t="shared" si="50"/>
        <v>3</v>
      </c>
      <c r="H233" s="125">
        <f t="shared" si="51"/>
        <v>5.986871970000001</v>
      </c>
      <c r="I233" s="125">
        <f t="shared" si="52"/>
        <v>96.448575969999993</v>
      </c>
      <c r="J233" s="124">
        <v>0.14892015</v>
      </c>
      <c r="K233" s="105">
        <f>I233/J233*100</f>
        <v>64765.296012661813</v>
      </c>
    </row>
    <row r="234" spans="1:11" s="37" customFormat="1" ht="14.25" customHeight="1">
      <c r="A234" s="47">
        <v>4</v>
      </c>
      <c r="B234" s="126" t="s">
        <v>174</v>
      </c>
      <c r="C234" s="124">
        <f t="shared" si="46"/>
        <v>3</v>
      </c>
      <c r="D234" s="125">
        <f t="shared" si="47"/>
        <v>13.545</v>
      </c>
      <c r="E234" s="124">
        <f t="shared" si="48"/>
        <v>2</v>
      </c>
      <c r="F234" s="125">
        <f t="shared" si="49"/>
        <v>24.315215999999999</v>
      </c>
      <c r="G234" s="124">
        <f t="shared" si="50"/>
        <v>5</v>
      </c>
      <c r="H234" s="125">
        <f t="shared" si="51"/>
        <v>66.053871560000005</v>
      </c>
      <c r="I234" s="125">
        <f t="shared" si="52"/>
        <v>103.91408756000001</v>
      </c>
      <c r="J234" s="124">
        <v>4</v>
      </c>
      <c r="K234" s="105"/>
    </row>
    <row r="235" spans="1:11" s="37" customFormat="1" ht="14.25" customHeight="1">
      <c r="A235" s="47">
        <v>5</v>
      </c>
      <c r="B235" s="124" t="s">
        <v>164</v>
      </c>
      <c r="C235" s="124">
        <f t="shared" si="46"/>
        <v>2</v>
      </c>
      <c r="D235" s="125">
        <f t="shared" si="47"/>
        <v>14.107623</v>
      </c>
      <c r="E235" s="124">
        <f t="shared" si="48"/>
        <v>4</v>
      </c>
      <c r="F235" s="125">
        <f t="shared" si="49"/>
        <v>36.788077000000001</v>
      </c>
      <c r="G235" s="124">
        <f t="shared" si="50"/>
        <v>0</v>
      </c>
      <c r="H235" s="125">
        <f t="shared" si="51"/>
        <v>0</v>
      </c>
      <c r="I235" s="125">
        <f t="shared" si="52"/>
        <v>50.895700000000005</v>
      </c>
      <c r="J235" s="124">
        <v>43.692332</v>
      </c>
      <c r="K235" s="105">
        <f>I235/J235*100</f>
        <v>116.4865725180336</v>
      </c>
    </row>
    <row r="236" spans="1:11" s="37" customFormat="1" ht="14.25" customHeight="1">
      <c r="A236" s="47">
        <v>6</v>
      </c>
      <c r="B236" s="124" t="s">
        <v>185</v>
      </c>
      <c r="C236" s="124">
        <f t="shared" si="46"/>
        <v>3</v>
      </c>
      <c r="D236" s="125">
        <f t="shared" si="47"/>
        <v>18.862984999999998</v>
      </c>
      <c r="E236" s="124">
        <f t="shared" si="48"/>
        <v>0</v>
      </c>
      <c r="F236" s="125">
        <f t="shared" si="49"/>
        <v>0</v>
      </c>
      <c r="G236" s="124">
        <f t="shared" si="50"/>
        <v>32</v>
      </c>
      <c r="H236" s="125">
        <f t="shared" si="51"/>
        <v>26.59004491</v>
      </c>
      <c r="I236" s="125">
        <f t="shared" si="52"/>
        <v>45.453029909999998</v>
      </c>
      <c r="J236" s="124">
        <v>1.1014995799999998</v>
      </c>
      <c r="K236" s="105">
        <f>I236/J236*100</f>
        <v>4126.4682016492461</v>
      </c>
    </row>
    <row r="237" spans="1:11" s="37" customFormat="1" ht="14.25" customHeight="1">
      <c r="A237" s="47">
        <v>7</v>
      </c>
      <c r="B237" s="124" t="s">
        <v>180</v>
      </c>
      <c r="C237" s="124">
        <f t="shared" si="46"/>
        <v>12</v>
      </c>
      <c r="D237" s="125">
        <f t="shared" si="47"/>
        <v>35.599344000000002</v>
      </c>
      <c r="E237" s="124">
        <f t="shared" si="48"/>
        <v>0</v>
      </c>
      <c r="F237" s="125">
        <f t="shared" si="49"/>
        <v>0</v>
      </c>
      <c r="G237" s="124">
        <f t="shared" si="50"/>
        <v>6</v>
      </c>
      <c r="H237" s="125">
        <f t="shared" si="51"/>
        <v>0.32346519000000001</v>
      </c>
      <c r="I237" s="125">
        <f t="shared" si="52"/>
        <v>35.922809190000002</v>
      </c>
      <c r="J237" s="124">
        <v>35.148446</v>
      </c>
      <c r="K237" s="105">
        <f>I237/J237*100</f>
        <v>102.203122123806</v>
      </c>
    </row>
    <row r="238" spans="1:11" s="37" customFormat="1" ht="14.25" customHeight="1">
      <c r="A238" s="47">
        <v>8</v>
      </c>
      <c r="B238" s="124" t="s">
        <v>160</v>
      </c>
      <c r="C238" s="124">
        <f t="shared" si="46"/>
        <v>51</v>
      </c>
      <c r="D238" s="125">
        <f t="shared" si="47"/>
        <v>24.592410920000003</v>
      </c>
      <c r="E238" s="124">
        <f t="shared" si="48"/>
        <v>18</v>
      </c>
      <c r="F238" s="125">
        <f t="shared" si="49"/>
        <v>4.8031300000000003</v>
      </c>
      <c r="G238" s="124">
        <f t="shared" si="50"/>
        <v>16</v>
      </c>
      <c r="H238" s="125">
        <f t="shared" si="51"/>
        <v>1.2499623200000001</v>
      </c>
      <c r="I238" s="125">
        <f t="shared" si="52"/>
        <v>30.645503240000004</v>
      </c>
      <c r="J238" s="124">
        <v>22.260911740390625</v>
      </c>
      <c r="K238" s="105">
        <f>I238/J238*100</f>
        <v>137.66508576733725</v>
      </c>
    </row>
    <row r="239" spans="1:11" s="37" customFormat="1" ht="14.25" customHeight="1">
      <c r="A239" s="47">
        <v>9</v>
      </c>
      <c r="B239" s="38" t="s">
        <v>173</v>
      </c>
      <c r="C239" s="124">
        <f t="shared" si="46"/>
        <v>2</v>
      </c>
      <c r="D239" s="125">
        <f t="shared" si="47"/>
        <v>14.5</v>
      </c>
      <c r="E239" s="124">
        <f t="shared" si="48"/>
        <v>2</v>
      </c>
      <c r="F239" s="125">
        <f t="shared" si="49"/>
        <v>3.75</v>
      </c>
      <c r="G239" s="124">
        <f t="shared" si="50"/>
        <v>2</v>
      </c>
      <c r="H239" s="125">
        <f t="shared" si="51"/>
        <v>2.8510760000000003E-2</v>
      </c>
      <c r="I239" s="125">
        <f t="shared" si="52"/>
        <v>18.27851076</v>
      </c>
      <c r="J239" s="124"/>
      <c r="K239" s="105"/>
    </row>
    <row r="240" spans="1:11" s="37" customFormat="1" ht="14.25" customHeight="1">
      <c r="A240" s="47">
        <v>10</v>
      </c>
      <c r="B240" s="124" t="s">
        <v>178</v>
      </c>
      <c r="C240" s="124">
        <f t="shared" si="46"/>
        <v>0</v>
      </c>
      <c r="D240" s="125">
        <f t="shared" si="47"/>
        <v>0</v>
      </c>
      <c r="E240" s="124">
        <f t="shared" si="48"/>
        <v>1</v>
      </c>
      <c r="F240" s="125">
        <f t="shared" si="49"/>
        <v>2.2391999999999999E-2</v>
      </c>
      <c r="G240" s="124">
        <f t="shared" si="50"/>
        <v>1</v>
      </c>
      <c r="H240" s="125">
        <f t="shared" si="51"/>
        <v>15</v>
      </c>
      <c r="I240" s="125">
        <f t="shared" si="52"/>
        <v>15.022392</v>
      </c>
      <c r="J240" s="124">
        <v>1.1014995799999998</v>
      </c>
      <c r="K240" s="105">
        <f>I240/J240*100</f>
        <v>1363.812776033923</v>
      </c>
    </row>
    <row r="241" spans="1:11" s="37" customFormat="1" ht="14.25" customHeight="1">
      <c r="A241" s="47">
        <v>11</v>
      </c>
      <c r="B241" s="124" t="s">
        <v>190</v>
      </c>
      <c r="C241" s="124">
        <f t="shared" si="46"/>
        <v>0</v>
      </c>
      <c r="D241" s="125">
        <f t="shared" si="47"/>
        <v>0</v>
      </c>
      <c r="E241" s="124">
        <f t="shared" si="48"/>
        <v>0</v>
      </c>
      <c r="F241" s="125">
        <f t="shared" si="49"/>
        <v>0</v>
      </c>
      <c r="G241" s="124">
        <f t="shared" si="50"/>
        <v>1</v>
      </c>
      <c r="H241" s="125">
        <f t="shared" si="51"/>
        <v>5.6847754500000001</v>
      </c>
      <c r="I241" s="125">
        <f t="shared" si="52"/>
        <v>5.6847754500000001</v>
      </c>
      <c r="J241" s="124">
        <v>4.056114</v>
      </c>
      <c r="K241" s="105">
        <f>I241/J241*100</f>
        <v>140.15324643242275</v>
      </c>
    </row>
    <row r="242" spans="1:11" s="37" customFormat="1" ht="14.25" customHeight="1">
      <c r="A242" s="47">
        <v>12</v>
      </c>
      <c r="B242" s="124" t="s">
        <v>194</v>
      </c>
      <c r="C242" s="124">
        <f t="shared" si="46"/>
        <v>1</v>
      </c>
      <c r="D242" s="125">
        <f t="shared" si="47"/>
        <v>2.7445520000000001</v>
      </c>
      <c r="E242" s="124">
        <f t="shared" si="48"/>
        <v>0</v>
      </c>
      <c r="F242" s="125">
        <f t="shared" si="49"/>
        <v>0</v>
      </c>
      <c r="G242" s="124">
        <f t="shared" si="50"/>
        <v>0</v>
      </c>
      <c r="H242" s="125">
        <f t="shared" si="51"/>
        <v>0</v>
      </c>
      <c r="I242" s="125">
        <f t="shared" si="52"/>
        <v>2.7445520000000001</v>
      </c>
      <c r="J242" s="124">
        <v>0</v>
      </c>
      <c r="K242" s="105"/>
    </row>
    <row r="243" spans="1:11" s="37" customFormat="1" ht="14.25" customHeight="1">
      <c r="A243" s="47">
        <v>13</v>
      </c>
      <c r="B243" s="124" t="s">
        <v>261</v>
      </c>
      <c r="C243" s="124"/>
      <c r="D243" s="125"/>
      <c r="E243" s="124"/>
      <c r="F243" s="125"/>
      <c r="G243" s="124"/>
      <c r="H243" s="125"/>
      <c r="I243" s="125"/>
      <c r="J243" s="124"/>
      <c r="K243" s="105"/>
    </row>
    <row r="244" spans="1:11" s="37" customFormat="1" ht="14.25" customHeight="1">
      <c r="A244" s="127">
        <v>14</v>
      </c>
      <c r="B244" s="128" t="s">
        <v>264</v>
      </c>
      <c r="C244" s="124"/>
      <c r="D244" s="125"/>
      <c r="E244" s="124"/>
      <c r="F244" s="125"/>
      <c r="G244" s="124"/>
      <c r="H244" s="125"/>
      <c r="I244" s="125"/>
      <c r="J244" s="124"/>
      <c r="K244" s="105"/>
    </row>
    <row r="245" spans="1:11" s="123" customFormat="1" ht="14.25" customHeight="1">
      <c r="A245" s="134" t="s">
        <v>300</v>
      </c>
      <c r="B245" s="131" t="s">
        <v>301</v>
      </c>
      <c r="C245" s="131">
        <f>SUM(C246:C258)</f>
        <v>94</v>
      </c>
      <c r="D245" s="132">
        <f>SUM(D246:E258)</f>
        <v>517.77014453000004</v>
      </c>
      <c r="E245" s="131">
        <f t="shared" ref="E245:I245" si="53">SUM(E246:E258)</f>
        <v>72</v>
      </c>
      <c r="F245" s="132">
        <f t="shared" si="53"/>
        <v>172.7578063671875</v>
      </c>
      <c r="G245" s="131">
        <f t="shared" si="53"/>
        <v>55</v>
      </c>
      <c r="H245" s="132">
        <f t="shared" si="53"/>
        <v>65.426075099999991</v>
      </c>
      <c r="I245" s="132">
        <f t="shared" si="53"/>
        <v>683.95402599718739</v>
      </c>
      <c r="J245" s="111">
        <v>559.05455316000007</v>
      </c>
      <c r="K245" s="115">
        <f t="shared" ref="K245" si="54">I245/J245*100</f>
        <v>122.34119588709287</v>
      </c>
    </row>
    <row r="246" spans="1:11" s="37" customFormat="1" ht="14.25" customHeight="1">
      <c r="A246" s="47">
        <v>1</v>
      </c>
      <c r="B246" s="124" t="s">
        <v>157</v>
      </c>
      <c r="C246" s="124">
        <f t="shared" ref="C246:C258" si="55">VLOOKUP(B246,$B$135:$K$188,2,FALSE)</f>
        <v>80</v>
      </c>
      <c r="D246" s="125">
        <f t="shared" ref="D246:D258" si="56">VLOOKUP(B246,$B$135:$K$188,3,FALSE)</f>
        <v>404.66523602999996</v>
      </c>
      <c r="E246" s="124">
        <f t="shared" ref="E246:E258" si="57">VLOOKUP(B246,$B$135:$K$188,4,FALSE)</f>
        <v>59</v>
      </c>
      <c r="F246" s="125">
        <f t="shared" ref="F246:F258" si="58">VLOOKUP(B246,$B$135:$K$188,5,FALSE)</f>
        <v>122.15687762011719</v>
      </c>
      <c r="G246" s="124">
        <f t="shared" ref="G246:G258" si="59">VLOOKUP(B246,$B$135:$K$188,6,FALSE)</f>
        <v>39</v>
      </c>
      <c r="H246" s="125">
        <f t="shared" ref="H246:H258" si="60">VLOOKUP(B246,$B$135:$K$188,7,FALSE)</f>
        <v>52.353158069999999</v>
      </c>
      <c r="I246" s="125">
        <f t="shared" ref="I246:I258" si="61">VLOOKUP(B246,$B$135:$K$188,8,FALSE)</f>
        <v>579.17527172011705</v>
      </c>
      <c r="J246" s="124">
        <v>474.07576568000002</v>
      </c>
      <c r="K246" s="105">
        <f>I246/J246*100</f>
        <v>122.16934794997705</v>
      </c>
    </row>
    <row r="247" spans="1:11" s="37" customFormat="1" ht="14.25" customHeight="1">
      <c r="A247" s="47">
        <v>2</v>
      </c>
      <c r="B247" s="124" t="s">
        <v>172</v>
      </c>
      <c r="C247" s="124">
        <f t="shared" si="55"/>
        <v>4</v>
      </c>
      <c r="D247" s="125">
        <f t="shared" si="56"/>
        <v>24.555</v>
      </c>
      <c r="E247" s="124">
        <f t="shared" si="57"/>
        <v>3</v>
      </c>
      <c r="F247" s="125">
        <f t="shared" si="58"/>
        <v>13.12</v>
      </c>
      <c r="G247" s="124">
        <f t="shared" si="59"/>
        <v>2</v>
      </c>
      <c r="H247" s="125">
        <f t="shared" si="60"/>
        <v>0.91931105000000002</v>
      </c>
      <c r="I247" s="125">
        <f t="shared" si="61"/>
        <v>38.594311049999995</v>
      </c>
      <c r="J247" s="124">
        <v>8.172822</v>
      </c>
      <c r="K247" s="105"/>
    </row>
    <row r="248" spans="1:11" s="37" customFormat="1" ht="14.25" customHeight="1">
      <c r="A248" s="47">
        <v>3</v>
      </c>
      <c r="B248" s="38" t="s">
        <v>146</v>
      </c>
      <c r="C248" s="124">
        <f t="shared" si="55"/>
        <v>1</v>
      </c>
      <c r="D248" s="125">
        <f t="shared" si="56"/>
        <v>4.96</v>
      </c>
      <c r="E248" s="124">
        <f t="shared" si="57"/>
        <v>1</v>
      </c>
      <c r="F248" s="125">
        <f t="shared" si="58"/>
        <v>16</v>
      </c>
      <c r="G248" s="124">
        <f t="shared" si="59"/>
        <v>0</v>
      </c>
      <c r="H248" s="125">
        <f t="shared" si="60"/>
        <v>0</v>
      </c>
      <c r="I248" s="125">
        <f t="shared" si="61"/>
        <v>20.96</v>
      </c>
      <c r="J248" s="124">
        <v>0</v>
      </c>
      <c r="K248" s="105"/>
    </row>
    <row r="249" spans="1:11" s="37" customFormat="1" ht="14.25" customHeight="1">
      <c r="A249" s="47">
        <v>4</v>
      </c>
      <c r="B249" s="124" t="s">
        <v>191</v>
      </c>
      <c r="C249" s="124">
        <f t="shared" si="55"/>
        <v>0</v>
      </c>
      <c r="D249" s="125">
        <f t="shared" si="56"/>
        <v>0</v>
      </c>
      <c r="E249" s="124">
        <f t="shared" si="57"/>
        <v>1</v>
      </c>
      <c r="F249" s="125">
        <f t="shared" si="58"/>
        <v>16.502124999999999</v>
      </c>
      <c r="G249" s="124">
        <f t="shared" si="59"/>
        <v>0</v>
      </c>
      <c r="H249" s="125">
        <f t="shared" si="60"/>
        <v>0</v>
      </c>
      <c r="I249" s="125">
        <f t="shared" si="61"/>
        <v>16.502124999999999</v>
      </c>
      <c r="J249" s="124"/>
      <c r="K249" s="105"/>
    </row>
    <row r="250" spans="1:11" s="37" customFormat="1" ht="14.25" customHeight="1">
      <c r="A250" s="47">
        <v>5</v>
      </c>
      <c r="B250" s="124" t="s">
        <v>171</v>
      </c>
      <c r="C250" s="124">
        <f t="shared" si="55"/>
        <v>1</v>
      </c>
      <c r="D250" s="125">
        <f t="shared" si="56"/>
        <v>1.2788809999999999</v>
      </c>
      <c r="E250" s="124">
        <f t="shared" si="57"/>
        <v>5</v>
      </c>
      <c r="F250" s="125">
        <f t="shared" si="58"/>
        <v>3.8270101845703124</v>
      </c>
      <c r="G250" s="124">
        <f t="shared" si="59"/>
        <v>0</v>
      </c>
      <c r="H250" s="125">
        <f t="shared" si="60"/>
        <v>0</v>
      </c>
      <c r="I250" s="125">
        <f t="shared" si="61"/>
        <v>5.1058911845703125</v>
      </c>
      <c r="J250" s="124">
        <v>16.78</v>
      </c>
      <c r="K250" s="105"/>
    </row>
    <row r="251" spans="1:11" s="37" customFormat="1" ht="14.25" customHeight="1">
      <c r="A251" s="47">
        <v>6</v>
      </c>
      <c r="B251" s="124" t="s">
        <v>181</v>
      </c>
      <c r="C251" s="124">
        <f t="shared" si="55"/>
        <v>2</v>
      </c>
      <c r="D251" s="125">
        <f t="shared" si="56"/>
        <v>4.4690000000000003</v>
      </c>
      <c r="E251" s="124">
        <f t="shared" si="57"/>
        <v>0</v>
      </c>
      <c r="F251" s="125">
        <f t="shared" si="58"/>
        <v>0</v>
      </c>
      <c r="G251" s="124">
        <f t="shared" si="59"/>
        <v>0</v>
      </c>
      <c r="H251" s="125">
        <f t="shared" si="60"/>
        <v>0</v>
      </c>
      <c r="I251" s="125">
        <f t="shared" si="61"/>
        <v>4.4690000000000003</v>
      </c>
      <c r="J251" s="124">
        <v>1.18390068</v>
      </c>
      <c r="K251" s="105"/>
    </row>
    <row r="252" spans="1:11" s="37" customFormat="1" ht="14.25" customHeight="1">
      <c r="A252" s="47">
        <v>7</v>
      </c>
      <c r="B252" s="124" t="s">
        <v>170</v>
      </c>
      <c r="C252" s="124">
        <f t="shared" si="55"/>
        <v>0</v>
      </c>
      <c r="D252" s="125">
        <f t="shared" si="56"/>
        <v>0</v>
      </c>
      <c r="E252" s="124">
        <f t="shared" si="57"/>
        <v>0</v>
      </c>
      <c r="F252" s="125">
        <f t="shared" si="58"/>
        <v>0</v>
      </c>
      <c r="G252" s="124">
        <f t="shared" si="59"/>
        <v>4</v>
      </c>
      <c r="H252" s="125">
        <f t="shared" si="60"/>
        <v>2.9881684900000001</v>
      </c>
      <c r="I252" s="125">
        <f t="shared" si="61"/>
        <v>2.9881684900000001</v>
      </c>
      <c r="J252" s="124">
        <v>11.809193</v>
      </c>
      <c r="K252" s="105"/>
    </row>
    <row r="253" spans="1:11" s="37" customFormat="1" ht="14.25" customHeight="1">
      <c r="A253" s="47">
        <v>8</v>
      </c>
      <c r="B253" s="124" t="s">
        <v>199</v>
      </c>
      <c r="C253" s="124">
        <f t="shared" si="55"/>
        <v>1</v>
      </c>
      <c r="D253" s="125">
        <f t="shared" si="56"/>
        <v>2.4175</v>
      </c>
      <c r="E253" s="124">
        <f t="shared" si="57"/>
        <v>0</v>
      </c>
      <c r="F253" s="125">
        <f t="shared" si="58"/>
        <v>0</v>
      </c>
      <c r="G253" s="124">
        <f t="shared" si="59"/>
        <v>0</v>
      </c>
      <c r="H253" s="125">
        <f t="shared" si="60"/>
        <v>0</v>
      </c>
      <c r="I253" s="125">
        <f t="shared" si="61"/>
        <v>2.4175</v>
      </c>
      <c r="J253" s="124"/>
      <c r="K253" s="105"/>
    </row>
    <row r="254" spans="1:11" s="37" customFormat="1" ht="14.25" customHeight="1">
      <c r="A254" s="47">
        <v>9</v>
      </c>
      <c r="B254" s="124" t="s">
        <v>192</v>
      </c>
      <c r="C254" s="124">
        <f t="shared" si="55"/>
        <v>1</v>
      </c>
      <c r="D254" s="125">
        <f t="shared" si="56"/>
        <v>2.65177</v>
      </c>
      <c r="E254" s="124">
        <f t="shared" si="57"/>
        <v>2</v>
      </c>
      <c r="F254" s="125">
        <f t="shared" si="58"/>
        <v>0.79669556249999995</v>
      </c>
      <c r="G254" s="124">
        <f t="shared" si="59"/>
        <v>1</v>
      </c>
      <c r="H254" s="125">
        <f t="shared" si="60"/>
        <v>7.65</v>
      </c>
      <c r="I254" s="125">
        <f t="shared" si="61"/>
        <v>11.098465562499999</v>
      </c>
      <c r="J254" s="124">
        <v>47.032871799999995</v>
      </c>
      <c r="K254" s="105"/>
    </row>
    <row r="255" spans="1:11" s="37" customFormat="1" ht="14.25" customHeight="1">
      <c r="A255" s="47">
        <v>10</v>
      </c>
      <c r="B255" s="38" t="s">
        <v>188</v>
      </c>
      <c r="C255" s="124">
        <f t="shared" si="55"/>
        <v>0</v>
      </c>
      <c r="D255" s="125">
        <f t="shared" si="56"/>
        <v>0</v>
      </c>
      <c r="E255" s="124">
        <f t="shared" si="57"/>
        <v>0</v>
      </c>
      <c r="F255" s="125">
        <f t="shared" si="58"/>
        <v>0</v>
      </c>
      <c r="G255" s="124">
        <f t="shared" si="59"/>
        <v>3</v>
      </c>
      <c r="H255" s="125">
        <f t="shared" si="60"/>
        <v>0.93331200000000003</v>
      </c>
      <c r="I255" s="125">
        <f t="shared" si="61"/>
        <v>0.93331200000000003</v>
      </c>
      <c r="J255" s="124"/>
      <c r="K255" s="105"/>
    </row>
    <row r="256" spans="1:11" s="37" customFormat="1" ht="14.25" customHeight="1">
      <c r="A256" s="47">
        <v>11</v>
      </c>
      <c r="B256" s="124" t="s">
        <v>196</v>
      </c>
      <c r="C256" s="124">
        <f t="shared" si="55"/>
        <v>3</v>
      </c>
      <c r="D256" s="125">
        <f t="shared" si="56"/>
        <v>0.62275749999999996</v>
      </c>
      <c r="E256" s="124">
        <f t="shared" si="57"/>
        <v>1</v>
      </c>
      <c r="F256" s="125">
        <f t="shared" si="58"/>
        <v>0.35509800000000002</v>
      </c>
      <c r="G256" s="124">
        <f t="shared" si="59"/>
        <v>5</v>
      </c>
      <c r="H256" s="125">
        <f t="shared" si="60"/>
        <v>0.23721291</v>
      </c>
      <c r="I256" s="125">
        <f t="shared" si="61"/>
        <v>1.21506841</v>
      </c>
      <c r="J256" s="124">
        <v>47.032871799999995</v>
      </c>
      <c r="K256" s="105"/>
    </row>
    <row r="257" spans="1:11" s="37" customFormat="1" ht="14.25" customHeight="1">
      <c r="A257" s="47">
        <v>12</v>
      </c>
      <c r="B257" s="124" t="s">
        <v>183</v>
      </c>
      <c r="C257" s="124">
        <f t="shared" si="55"/>
        <v>0</v>
      </c>
      <c r="D257" s="125">
        <f t="shared" si="56"/>
        <v>0</v>
      </c>
      <c r="E257" s="124">
        <f t="shared" si="57"/>
        <v>0</v>
      </c>
      <c r="F257" s="125">
        <f t="shared" si="58"/>
        <v>0</v>
      </c>
      <c r="G257" s="124">
        <f t="shared" si="59"/>
        <v>1</v>
      </c>
      <c r="H257" s="125">
        <f t="shared" si="60"/>
        <v>0.34491258000000002</v>
      </c>
      <c r="I257" s="125">
        <f t="shared" si="61"/>
        <v>0.34491258000000002</v>
      </c>
      <c r="J257" s="124">
        <v>0.84445194999999995</v>
      </c>
      <c r="K257" s="105"/>
    </row>
    <row r="258" spans="1:11" s="37" customFormat="1" ht="14.25" customHeight="1">
      <c r="A258" s="47">
        <v>13</v>
      </c>
      <c r="B258" s="124" t="s">
        <v>186</v>
      </c>
      <c r="C258" s="124">
        <f t="shared" si="55"/>
        <v>1</v>
      </c>
      <c r="D258" s="125">
        <f t="shared" si="56"/>
        <v>0.15</v>
      </c>
      <c r="E258" s="124">
        <f t="shared" si="57"/>
        <v>0</v>
      </c>
      <c r="F258" s="125">
        <f t="shared" si="58"/>
        <v>0</v>
      </c>
      <c r="G258" s="124">
        <f t="shared" si="59"/>
        <v>0</v>
      </c>
      <c r="H258" s="125">
        <f t="shared" si="60"/>
        <v>0</v>
      </c>
      <c r="I258" s="125">
        <f t="shared" si="61"/>
        <v>0.15</v>
      </c>
      <c r="J258" s="124"/>
      <c r="K258" s="105"/>
    </row>
    <row r="259" spans="1:11" s="123" customFormat="1" ht="14.25" customHeight="1">
      <c r="A259" s="134" t="s">
        <v>302</v>
      </c>
      <c r="B259" s="131" t="s">
        <v>303</v>
      </c>
      <c r="C259" s="131">
        <f t="shared" ref="C259:I259" si="62">SUM(C260:C264)</f>
        <v>3</v>
      </c>
      <c r="D259" s="132">
        <f t="shared" si="62"/>
        <v>17.1753991</v>
      </c>
      <c r="E259" s="131">
        <f t="shared" si="62"/>
        <v>1</v>
      </c>
      <c r="F259" s="132">
        <f>SUM(F260:F264)</f>
        <v>5.686744</v>
      </c>
      <c r="G259" s="131">
        <f t="shared" si="62"/>
        <v>6</v>
      </c>
      <c r="H259" s="132">
        <f>SUM(H260:H264)</f>
        <v>3.8831002900000002</v>
      </c>
      <c r="I259" s="132">
        <f t="shared" si="62"/>
        <v>26.745243390000002</v>
      </c>
      <c r="J259" s="111">
        <v>57.054058000000005</v>
      </c>
      <c r="K259" s="115"/>
    </row>
    <row r="260" spans="1:11" s="37" customFormat="1" ht="14.25" customHeight="1">
      <c r="A260" s="47">
        <v>1</v>
      </c>
      <c r="B260" s="124" t="s">
        <v>184</v>
      </c>
      <c r="C260" s="124">
        <f>VLOOKUP(B260,$B$135:$K$188,2,FALSE)</f>
        <v>2</v>
      </c>
      <c r="D260" s="125">
        <f>VLOOKUP(B260,$B$135:$K$188,3,FALSE)</f>
        <v>10.6753991</v>
      </c>
      <c r="E260" s="124">
        <f>VLOOKUP(B260,$B$135:$K$188,4,FALSE)</f>
        <v>1</v>
      </c>
      <c r="F260" s="125">
        <f>VLOOKUP(B260,$B$135:$K$188,5,FALSE)</f>
        <v>5.686744</v>
      </c>
      <c r="G260" s="124">
        <f>VLOOKUP(B260,$B$135:$K$188,6,FALSE)</f>
        <v>2</v>
      </c>
      <c r="H260" s="125">
        <f>VLOOKUP(B260,$B$135:$K$188,7,FALSE)</f>
        <v>0.3125</v>
      </c>
      <c r="I260" s="125">
        <f>VLOOKUP(B260,$B$135:$K$188,8,FALSE)</f>
        <v>16.674643100000001</v>
      </c>
      <c r="J260" s="124">
        <v>57.054058000000005</v>
      </c>
      <c r="K260" s="105"/>
    </row>
    <row r="261" spans="1:11" s="37" customFormat="1" ht="14.25" customHeight="1">
      <c r="A261" s="47">
        <v>2</v>
      </c>
      <c r="B261" s="124" t="s">
        <v>262</v>
      </c>
      <c r="C261" s="124">
        <f>VLOOKUP(B261,$B$135:$K$188,2,FALSE)</f>
        <v>1</v>
      </c>
      <c r="D261" s="125">
        <f>VLOOKUP(B261,$B$135:$K$188,3,FALSE)</f>
        <v>6.5</v>
      </c>
      <c r="E261" s="124">
        <f>VLOOKUP(B261,$B$135:$K$188,4,FALSE)</f>
        <v>0</v>
      </c>
      <c r="F261" s="125">
        <f>VLOOKUP(B261,$B$135:$K$188,5,FALSE)</f>
        <v>0</v>
      </c>
      <c r="G261" s="124">
        <f>VLOOKUP(B261,$B$135:$K$188,6,FALSE)</f>
        <v>0</v>
      </c>
      <c r="H261" s="125">
        <f>VLOOKUP(B261,$B$135:$K$188,7,FALSE)</f>
        <v>0</v>
      </c>
      <c r="I261" s="125">
        <f>VLOOKUP(B261,$B$135:$K$188,8,FALSE)</f>
        <v>6.5</v>
      </c>
      <c r="J261" s="124">
        <v>0</v>
      </c>
      <c r="K261" s="105"/>
    </row>
    <row r="262" spans="1:11" s="37" customFormat="1" ht="14.25" customHeight="1">
      <c r="A262" s="47">
        <v>3</v>
      </c>
      <c r="B262" s="124" t="s">
        <v>182</v>
      </c>
      <c r="C262" s="124">
        <f>VLOOKUP(B262,$B$135:$K$188,2,FALSE)</f>
        <v>0</v>
      </c>
      <c r="D262" s="125">
        <f>VLOOKUP(B262,$B$135:$K$188,3,FALSE)</f>
        <v>0</v>
      </c>
      <c r="E262" s="124">
        <f>VLOOKUP(B262,$B$135:$K$188,4,FALSE)</f>
        <v>0</v>
      </c>
      <c r="F262" s="125">
        <f>VLOOKUP(B262,$B$135:$K$188,5,FALSE)</f>
        <v>0</v>
      </c>
      <c r="G262" s="124">
        <f>VLOOKUP(B262,$B$135:$K$188,6,FALSE)</f>
        <v>4</v>
      </c>
      <c r="H262" s="125">
        <f>VLOOKUP(B262,$B$135:$K$188,7,FALSE)</f>
        <v>3.5706002900000002</v>
      </c>
      <c r="I262" s="125">
        <f>VLOOKUP(B262,$B$135:$K$188,8,FALSE)</f>
        <v>3.5706002900000002</v>
      </c>
      <c r="J262" s="124"/>
      <c r="K262" s="105"/>
    </row>
    <row r="263" spans="1:11" s="37" customFormat="1" ht="14.25" customHeight="1">
      <c r="A263" s="47">
        <v>4</v>
      </c>
      <c r="B263" s="124" t="s">
        <v>189</v>
      </c>
      <c r="C263" s="124"/>
      <c r="D263" s="125"/>
      <c r="E263" s="124"/>
      <c r="F263" s="125"/>
      <c r="G263" s="124"/>
      <c r="H263" s="125"/>
      <c r="I263" s="125"/>
      <c r="J263" s="124"/>
      <c r="K263" s="105"/>
    </row>
    <row r="264" spans="1:11" s="37" customFormat="1" ht="14.25" customHeight="1">
      <c r="A264" s="127">
        <v>5</v>
      </c>
      <c r="B264" s="133" t="s">
        <v>195</v>
      </c>
      <c r="C264" s="124"/>
      <c r="D264" s="125"/>
      <c r="E264" s="124"/>
      <c r="F264" s="125"/>
      <c r="G264" s="124"/>
      <c r="H264" s="125"/>
      <c r="I264" s="125"/>
      <c r="J264" s="124"/>
      <c r="K264" s="105"/>
    </row>
    <row r="265" spans="1:11" s="135" customFormat="1" ht="14.25" customHeight="1">
      <c r="A265" s="192" t="s">
        <v>62</v>
      </c>
      <c r="B265" s="193"/>
      <c r="C265" s="51">
        <f t="shared" ref="C265:I265" si="63">C245+C208+C259+C230+C215+C196</f>
        <v>2247</v>
      </c>
      <c r="D265" s="52">
        <f t="shared" si="63"/>
        <v>12070.534015789999</v>
      </c>
      <c r="E265" s="51">
        <f t="shared" si="63"/>
        <v>926</v>
      </c>
      <c r="F265" s="52">
        <f t="shared" si="63"/>
        <v>5712.7388460693182</v>
      </c>
      <c r="G265" s="51">
        <f t="shared" si="63"/>
        <v>2195</v>
      </c>
      <c r="H265" s="52">
        <f t="shared" si="63"/>
        <v>2812.8084112999995</v>
      </c>
      <c r="I265" s="52">
        <f t="shared" si="63"/>
        <v>20524.081273159318</v>
      </c>
      <c r="J265" s="52"/>
      <c r="K265" s="175">
        <f>K27</f>
        <v>106.95987058771547</v>
      </c>
    </row>
  </sheetData>
  <autoFilter ref="A32:K127" xr:uid="{00000000-0001-0000-0100-000000000000}"/>
  <sortState xmlns:xlrd2="http://schemas.microsoft.com/office/spreadsheetml/2017/richdata2" ref="B260:K264">
    <sortCondition descending="1" ref="I260:I264"/>
  </sortState>
  <mergeCells count="13">
    <mergeCell ref="A1:K1"/>
    <mergeCell ref="A27:B27"/>
    <mergeCell ref="A127:B127"/>
    <mergeCell ref="A29:K29"/>
    <mergeCell ref="A30:K30"/>
    <mergeCell ref="A5:K5"/>
    <mergeCell ref="A6:K6"/>
    <mergeCell ref="A192:K192"/>
    <mergeCell ref="A193:K193"/>
    <mergeCell ref="A265:B265"/>
    <mergeCell ref="A131:K131"/>
    <mergeCell ref="A132:K132"/>
    <mergeCell ref="A189:B189"/>
  </mergeCells>
  <conditionalFormatting sqref="B33:B126">
    <cfRule type="duplicateValues" dxfId="25" priority="1206" stopIfTrue="1"/>
  </conditionalFormatting>
  <conditionalFormatting sqref="B135:B188">
    <cfRule type="duplicateValues" dxfId="24" priority="1047" stopIfTrue="1"/>
  </conditionalFormatting>
  <conditionalFormatting sqref="B194">
    <cfRule type="duplicateValues" dxfId="23" priority="11" stopIfTrue="1"/>
    <cfRule type="duplicateValues" dxfId="22" priority="12" stopIfTrue="1"/>
  </conditionalFormatting>
  <conditionalFormatting sqref="B195:B264">
    <cfRule type="duplicateValues" dxfId="21" priority="6" stopIfTrue="1"/>
    <cfRule type="duplicateValues" dxfId="20" priority="7" stopIfTrue="1"/>
  </conditionalFormatting>
  <conditionalFormatting sqref="B196:B207 B209:B264">
    <cfRule type="duplicateValues" dxfId="19" priority="8" stopIfTrue="1"/>
  </conditionalFormatting>
  <conditionalFormatting sqref="B265">
    <cfRule type="duplicateValues" dxfId="18" priority="1"/>
    <cfRule type="duplicateValues" dxfId="17" priority="2" stopIfTrue="1"/>
    <cfRule type="duplicateValues" dxfId="16" priority="3" stopIfTrue="1"/>
  </conditionalFormatting>
  <conditionalFormatting sqref="B266:B65540 B133:B191 B3:B4 B31:B130 B7:B28">
    <cfRule type="duplicateValues" dxfId="15" priority="892" stopIfTrue="1"/>
    <cfRule type="duplicateValues" dxfId="14" priority="893" stopIfTrue="1"/>
  </conditionalFormatting>
  <conditionalFormatting sqref="B266:B1048576 B2:B4 B133:B191 B31:B130 B7:B28">
    <cfRule type="duplicateValues" dxfId="13" priority="14"/>
  </conditionalFormatting>
  <pageMargins left="0.43307086614173201" right="0.43307086614173201" top="0.77559055099999996" bottom="0.511811024" header="0.15748031496063" footer="0.31496062992126"/>
  <pageSetup paperSize="9" scale="64" fitToHeight="0" orientation="portrait" r:id="rId1"/>
  <headerFooter>
    <oddFooter>Page &amp;P of &amp;N</oddFooter>
  </headerFooter>
  <rowBreaks count="4" manualBreakCount="4">
    <brk id="28" max="10" man="1"/>
    <brk id="101" max="10" man="1"/>
    <brk id="130" max="10" man="1"/>
    <brk id="19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3"/>
  <sheetViews>
    <sheetView topLeftCell="A21" zoomScaleNormal="100" workbookViewId="0">
      <selection activeCell="B13" sqref="B13"/>
    </sheetView>
  </sheetViews>
  <sheetFormatPr defaultColWidth="9.140625" defaultRowHeight="15.75"/>
  <cols>
    <col min="1" max="1" width="7.42578125" style="19" customWidth="1"/>
    <col min="2" max="2" width="51" style="4" customWidth="1"/>
    <col min="3" max="3" width="14.85546875" style="2" customWidth="1"/>
    <col min="4" max="4" width="16.42578125" style="5" customWidth="1"/>
    <col min="5" max="5" width="9.140625" style="4"/>
    <col min="6" max="6" width="12.7109375" style="4" bestFit="1" customWidth="1"/>
    <col min="7" max="16384" width="9.140625" style="4"/>
  </cols>
  <sheetData>
    <row r="1" spans="1:9" hidden="1">
      <c r="A1" s="199" t="s">
        <v>272</v>
      </c>
      <c r="B1" s="199"/>
      <c r="C1" s="199"/>
      <c r="D1" s="199"/>
    </row>
    <row r="2" spans="1:9" hidden="1"/>
    <row r="3" spans="1:9" ht="15" customHeight="1">
      <c r="A3" s="202" t="s">
        <v>35</v>
      </c>
      <c r="B3" s="202"/>
      <c r="D3" s="3"/>
    </row>
    <row r="4" spans="1:9" ht="15" customHeight="1"/>
    <row r="5" spans="1:9" ht="15.75" customHeight="1">
      <c r="A5" s="201" t="s">
        <v>278</v>
      </c>
      <c r="B5" s="201"/>
      <c r="C5" s="201"/>
      <c r="D5" s="201"/>
    </row>
    <row r="6" spans="1:9" ht="15" customHeight="1">
      <c r="A6" s="203" t="s">
        <v>330</v>
      </c>
      <c r="B6" s="203"/>
      <c r="C6" s="203"/>
      <c r="D6" s="203"/>
    </row>
    <row r="7" spans="1:9" ht="15.75" customHeight="1"/>
    <row r="8" spans="1:9" ht="47.25" customHeight="1">
      <c r="A8" s="6" t="s">
        <v>201</v>
      </c>
      <c r="B8" s="7" t="s">
        <v>202</v>
      </c>
      <c r="C8" s="8" t="s">
        <v>203</v>
      </c>
      <c r="D8" s="9" t="s">
        <v>204</v>
      </c>
    </row>
    <row r="9" spans="1:9" ht="18" customHeight="1">
      <c r="A9" s="20">
        <v>1</v>
      </c>
      <c r="B9" s="10" t="s">
        <v>45</v>
      </c>
      <c r="C9" s="11">
        <v>17569</v>
      </c>
      <c r="D9" s="12">
        <v>299876.23300824006</v>
      </c>
      <c r="E9" s="4">
        <f>D9/$D$28*100</f>
        <v>61.026371715604185</v>
      </c>
      <c r="F9" s="99"/>
    </row>
    <row r="10" spans="1:9" ht="18" customHeight="1">
      <c r="A10" s="20">
        <v>2</v>
      </c>
      <c r="B10" s="10" t="s">
        <v>47</v>
      </c>
      <c r="C10" s="11">
        <v>1186</v>
      </c>
      <c r="D10" s="12">
        <v>71082.117159299989</v>
      </c>
      <c r="E10" s="4">
        <f t="shared" ref="E10:E27" si="0">D10/$D$28*100</f>
        <v>14.465580218144099</v>
      </c>
      <c r="F10" s="99"/>
    </row>
    <row r="11" spans="1:9" ht="18" customHeight="1">
      <c r="A11" s="20">
        <v>3</v>
      </c>
      <c r="B11" s="10" t="s">
        <v>44</v>
      </c>
      <c r="C11" s="11">
        <v>195</v>
      </c>
      <c r="D11" s="12">
        <v>40776.412263339997</v>
      </c>
      <c r="E11" s="4">
        <f t="shared" si="0"/>
        <v>8.2982117890714271</v>
      </c>
    </row>
    <row r="12" spans="1:9" ht="18" customHeight="1">
      <c r="A12" s="20">
        <v>4</v>
      </c>
      <c r="B12" s="10" t="s">
        <v>49</v>
      </c>
      <c r="C12" s="11">
        <v>1011</v>
      </c>
      <c r="D12" s="12">
        <v>15421.298991390002</v>
      </c>
      <c r="E12" s="4">
        <f t="shared" si="0"/>
        <v>3.1383144810952004</v>
      </c>
    </row>
    <row r="13" spans="1:9" ht="18" customHeight="1">
      <c r="A13" s="20">
        <v>5</v>
      </c>
      <c r="B13" s="10" t="s">
        <v>46</v>
      </c>
      <c r="C13" s="11">
        <v>7755</v>
      </c>
      <c r="D13" s="12">
        <v>11623.449441800001</v>
      </c>
      <c r="E13" s="4">
        <f t="shared" si="0"/>
        <v>2.3654323623350559</v>
      </c>
      <c r="I13" s="4" t="s">
        <v>310</v>
      </c>
    </row>
    <row r="14" spans="1:9" ht="18" customHeight="1">
      <c r="A14" s="20">
        <v>6</v>
      </c>
      <c r="B14" s="10" t="s">
        <v>52</v>
      </c>
      <c r="C14" s="11">
        <v>1837</v>
      </c>
      <c r="D14" s="12">
        <v>10983.168781109998</v>
      </c>
      <c r="E14" s="4">
        <f t="shared" si="0"/>
        <v>2.2351319206841596</v>
      </c>
    </row>
    <row r="15" spans="1:9" ht="18" customHeight="1">
      <c r="A15" s="20">
        <v>7</v>
      </c>
      <c r="B15" s="10" t="s">
        <v>50</v>
      </c>
      <c r="C15" s="11">
        <v>1160</v>
      </c>
      <c r="D15" s="12">
        <v>6467.6031437700003</v>
      </c>
      <c r="E15" s="4">
        <f t="shared" si="0"/>
        <v>1.3161908484753868</v>
      </c>
    </row>
    <row r="16" spans="1:9" ht="18" customHeight="1">
      <c r="A16" s="20">
        <v>8</v>
      </c>
      <c r="B16" s="10" t="s">
        <v>48</v>
      </c>
      <c r="C16" s="11">
        <v>4707</v>
      </c>
      <c r="D16" s="12">
        <v>5589.9603262999999</v>
      </c>
      <c r="E16" s="4">
        <f t="shared" si="0"/>
        <v>1.1375859744739762</v>
      </c>
    </row>
    <row r="17" spans="1:5" ht="18" customHeight="1">
      <c r="A17" s="20">
        <v>9</v>
      </c>
      <c r="B17" s="10" t="s">
        <v>54</v>
      </c>
      <c r="C17" s="11">
        <v>3062</v>
      </c>
      <c r="D17" s="12">
        <v>5161.2573212699999</v>
      </c>
      <c r="E17" s="4">
        <f t="shared" si="0"/>
        <v>1.0503426852072391</v>
      </c>
    </row>
    <row r="18" spans="1:5" ht="18" customHeight="1">
      <c r="A18" s="20">
        <v>10</v>
      </c>
      <c r="B18" s="10" t="s">
        <v>59</v>
      </c>
      <c r="C18" s="11">
        <v>106</v>
      </c>
      <c r="D18" s="12">
        <v>4889.2353409999996</v>
      </c>
      <c r="E18" s="4">
        <f t="shared" si="0"/>
        <v>0.99498479866770917</v>
      </c>
    </row>
    <row r="19" spans="1:5" ht="18" customHeight="1">
      <c r="A19" s="20">
        <v>11</v>
      </c>
      <c r="B19" s="10" t="s">
        <v>55</v>
      </c>
      <c r="C19" s="11">
        <v>700</v>
      </c>
      <c r="D19" s="12">
        <v>4626.9092239400006</v>
      </c>
      <c r="E19" s="4">
        <f t="shared" si="0"/>
        <v>0.94160007067569562</v>
      </c>
    </row>
    <row r="20" spans="1:5" ht="18" customHeight="1">
      <c r="A20" s="20">
        <v>12</v>
      </c>
      <c r="B20" s="10" t="s">
        <v>53</v>
      </c>
      <c r="C20" s="11">
        <v>539</v>
      </c>
      <c r="D20" s="12">
        <v>3881.5161508300002</v>
      </c>
      <c r="E20" s="4">
        <f t="shared" si="0"/>
        <v>0.78990870688362913</v>
      </c>
    </row>
    <row r="21" spans="1:5" ht="18" customHeight="1">
      <c r="A21" s="20">
        <v>13</v>
      </c>
      <c r="B21" s="10" t="s">
        <v>60</v>
      </c>
      <c r="C21" s="11">
        <v>148</v>
      </c>
      <c r="D21" s="12">
        <v>3231.27631152</v>
      </c>
      <c r="E21" s="4">
        <f t="shared" si="0"/>
        <v>0.65758152063097142</v>
      </c>
    </row>
    <row r="22" spans="1:5" ht="18" customHeight="1">
      <c r="A22" s="20">
        <v>14</v>
      </c>
      <c r="B22" s="10" t="s">
        <v>57</v>
      </c>
      <c r="C22" s="11">
        <v>87</v>
      </c>
      <c r="D22" s="12">
        <v>3049.1784554400001</v>
      </c>
      <c r="E22" s="4">
        <f t="shared" si="0"/>
        <v>0.6205236606522937</v>
      </c>
    </row>
    <row r="23" spans="1:5" ht="18" customHeight="1">
      <c r="A23" s="20">
        <v>15</v>
      </c>
      <c r="B23" s="10" t="s">
        <v>58</v>
      </c>
      <c r="C23" s="11">
        <v>159</v>
      </c>
      <c r="D23" s="12">
        <v>1766.6363126600002</v>
      </c>
      <c r="E23" s="4">
        <f t="shared" si="0"/>
        <v>0.35951966990231954</v>
      </c>
    </row>
    <row r="24" spans="1:5" ht="18" customHeight="1">
      <c r="A24" s="20">
        <v>16</v>
      </c>
      <c r="B24" s="10" t="s">
        <v>56</v>
      </c>
      <c r="C24" s="11">
        <v>662</v>
      </c>
      <c r="D24" s="12">
        <v>1087.3831743500002</v>
      </c>
      <c r="E24" s="4">
        <f t="shared" si="0"/>
        <v>0.22128812653636784</v>
      </c>
    </row>
    <row r="25" spans="1:5" ht="18" customHeight="1">
      <c r="A25" s="20">
        <v>17</v>
      </c>
      <c r="B25" s="10" t="s">
        <v>51</v>
      </c>
      <c r="C25" s="11">
        <v>99</v>
      </c>
      <c r="D25" s="12">
        <v>932.44697499999995</v>
      </c>
      <c r="E25" s="4">
        <f t="shared" si="0"/>
        <v>0.18975780484703192</v>
      </c>
    </row>
    <row r="26" spans="1:5" ht="18" customHeight="1">
      <c r="A26" s="20">
        <v>18</v>
      </c>
      <c r="B26" s="10" t="s">
        <v>61</v>
      </c>
      <c r="C26" s="11">
        <v>153</v>
      </c>
      <c r="D26" s="12">
        <v>930.79014400000005</v>
      </c>
      <c r="E26" s="4">
        <f t="shared" si="0"/>
        <v>0.18942063112885615</v>
      </c>
    </row>
    <row r="27" spans="1:5">
      <c r="A27" s="20">
        <v>19</v>
      </c>
      <c r="B27" s="10" t="s">
        <v>205</v>
      </c>
      <c r="C27" s="11">
        <v>7</v>
      </c>
      <c r="D27" s="12">
        <v>11.071044000000001</v>
      </c>
      <c r="E27" s="4">
        <f t="shared" si="0"/>
        <v>2.2530149843693835E-3</v>
      </c>
    </row>
    <row r="28" spans="1:5" ht="17.25" customHeight="1">
      <c r="A28" s="200" t="s">
        <v>206</v>
      </c>
      <c r="B28" s="200"/>
      <c r="C28" s="13">
        <f>SUM(C9:C27)</f>
        <v>41142</v>
      </c>
      <c r="D28" s="14">
        <f>SUM(D9:D27)</f>
        <v>491387.94356926013</v>
      </c>
    </row>
    <row r="29" spans="1:5" ht="15.75" customHeight="1"/>
    <row r="30" spans="1:5" ht="12.75" customHeight="1"/>
    <row r="31" spans="1:5" ht="12.75" customHeight="1"/>
    <row r="32" spans="1:5" ht="12.75" customHeight="1"/>
    <row r="33" spans="1:6" ht="12.75" customHeight="1"/>
    <row r="34" spans="1:6" ht="24" customHeight="1">
      <c r="A34" s="201" t="s">
        <v>279</v>
      </c>
      <c r="B34" s="201"/>
      <c r="C34" s="201"/>
      <c r="D34" s="201"/>
    </row>
    <row r="35" spans="1:6" ht="12" customHeight="1">
      <c r="A35" s="204" t="str">
        <f>A6</f>
        <v>(Lũy kế các dự án còn hiệu lực đến ngày 31/08/2024)</v>
      </c>
      <c r="B35" s="204"/>
      <c r="C35" s="204"/>
      <c r="D35" s="204"/>
    </row>
    <row r="36" spans="1:6" ht="15.75" customHeight="1"/>
    <row r="37" spans="1:6" ht="47.25">
      <c r="A37" s="6" t="s">
        <v>201</v>
      </c>
      <c r="B37" s="7" t="s">
        <v>207</v>
      </c>
      <c r="C37" s="8" t="s">
        <v>203</v>
      </c>
      <c r="D37" s="9" t="s">
        <v>208</v>
      </c>
    </row>
    <row r="38" spans="1:6" ht="18" customHeight="1">
      <c r="A38" s="20">
        <v>1</v>
      </c>
      <c r="B38" s="10" t="s">
        <v>67</v>
      </c>
      <c r="C38" s="11">
        <v>10048</v>
      </c>
      <c r="D38" s="12">
        <v>87780.102311190029</v>
      </c>
      <c r="E38" s="4">
        <f>D38/$D$28*100</f>
        <v>17.863706967164855</v>
      </c>
    </row>
    <row r="39" spans="1:6" ht="18" customHeight="1">
      <c r="A39" s="20">
        <v>2</v>
      </c>
      <c r="B39" s="10" t="s">
        <v>64</v>
      </c>
      <c r="C39" s="11">
        <v>3792</v>
      </c>
      <c r="D39" s="12">
        <v>80695.068767470017</v>
      </c>
      <c r="E39" s="4">
        <f t="shared" ref="E39:E99" si="1">D39/$D$28*100</f>
        <v>16.421865823839898</v>
      </c>
      <c r="F39" s="99" t="e">
        <f>D39+#REF!</f>
        <v>#REF!</v>
      </c>
    </row>
    <row r="40" spans="1:6" ht="18" customHeight="1">
      <c r="A40" s="20">
        <v>3</v>
      </c>
      <c r="B40" s="10" t="s">
        <v>66</v>
      </c>
      <c r="C40" s="11">
        <v>5420</v>
      </c>
      <c r="D40" s="12">
        <v>79273.617089389998</v>
      </c>
      <c r="E40" s="4">
        <f t="shared" si="1"/>
        <v>16.13259302081687</v>
      </c>
    </row>
    <row r="41" spans="1:6" ht="18" customHeight="1">
      <c r="A41" s="20">
        <v>4</v>
      </c>
      <c r="B41" s="10" t="s">
        <v>68</v>
      </c>
      <c r="C41" s="11">
        <v>3218</v>
      </c>
      <c r="D41" s="12">
        <v>40477.166894180002</v>
      </c>
      <c r="E41" s="4">
        <f>D41/$D$28*100</f>
        <v>8.2373138014272076</v>
      </c>
    </row>
    <row r="42" spans="1:6" ht="18" customHeight="1">
      <c r="A42" s="20">
        <v>5</v>
      </c>
      <c r="B42" s="10" t="s">
        <v>69</v>
      </c>
      <c r="C42" s="11">
        <v>2678</v>
      </c>
      <c r="D42" s="12">
        <v>36845.366132930001</v>
      </c>
      <c r="E42" s="4">
        <f t="shared" si="1"/>
        <v>7.4982234739621205</v>
      </c>
    </row>
    <row r="43" spans="1:6" ht="18" customHeight="1">
      <c r="A43" s="20">
        <v>6</v>
      </c>
      <c r="B43" s="10" t="s">
        <v>65</v>
      </c>
      <c r="C43" s="11">
        <v>4865</v>
      </c>
      <c r="D43" s="12">
        <v>29102.833744309995</v>
      </c>
      <c r="E43" s="4">
        <f t="shared" si="1"/>
        <v>5.9225778990257236</v>
      </c>
    </row>
    <row r="44" spans="1:6" ht="18" customHeight="1">
      <c r="A44" s="20">
        <v>7</v>
      </c>
      <c r="B44" s="10" t="s">
        <v>70</v>
      </c>
      <c r="C44" s="11">
        <v>920</v>
      </c>
      <c r="D44" s="12">
        <v>23730.706215269998</v>
      </c>
      <c r="E44" s="4">
        <f t="shared" si="1"/>
        <v>4.8293220307561748</v>
      </c>
      <c r="F44" s="99" t="e">
        <f>D44+#REF!</f>
        <v>#REF!</v>
      </c>
    </row>
    <row r="45" spans="1:6" ht="18" customHeight="1">
      <c r="A45" s="20">
        <v>8</v>
      </c>
      <c r="B45" s="10" t="s">
        <v>73</v>
      </c>
      <c r="C45" s="11">
        <v>445</v>
      </c>
      <c r="D45" s="12">
        <v>14610.421862700001</v>
      </c>
      <c r="E45" s="4">
        <f t="shared" si="1"/>
        <v>2.973296771706547</v>
      </c>
    </row>
    <row r="46" spans="1:6" ht="18" customHeight="1">
      <c r="A46" s="20">
        <v>9</v>
      </c>
      <c r="B46" s="10" t="s">
        <v>76</v>
      </c>
      <c r="C46" s="11">
        <v>759</v>
      </c>
      <c r="D46" s="12">
        <v>14189.189165429998</v>
      </c>
      <c r="E46" s="4">
        <f t="shared" si="1"/>
        <v>2.8875737288882144</v>
      </c>
    </row>
    <row r="47" spans="1:6" ht="18" customHeight="1">
      <c r="A47" s="20">
        <v>10</v>
      </c>
      <c r="B47" s="10" t="s">
        <v>71</v>
      </c>
      <c r="C47" s="11">
        <v>748</v>
      </c>
      <c r="D47" s="12">
        <v>12843.339399210003</v>
      </c>
      <c r="E47" s="4">
        <f t="shared" si="1"/>
        <v>2.6136863077919124</v>
      </c>
    </row>
    <row r="48" spans="1:6" ht="18" customHeight="1">
      <c r="A48" s="20">
        <v>11</v>
      </c>
      <c r="B48" s="10" t="s">
        <v>75</v>
      </c>
      <c r="C48" s="11">
        <v>1395</v>
      </c>
      <c r="D48" s="12">
        <v>11943.621276420001</v>
      </c>
      <c r="E48" s="4">
        <f t="shared" si="1"/>
        <v>2.430588994444177</v>
      </c>
    </row>
    <row r="49" spans="1:5" ht="18" customHeight="1">
      <c r="A49" s="20">
        <v>12</v>
      </c>
      <c r="B49" s="10" t="s">
        <v>79</v>
      </c>
      <c r="C49" s="11">
        <v>503</v>
      </c>
      <c r="D49" s="12">
        <v>10761.966229700001</v>
      </c>
      <c r="E49" s="4">
        <f t="shared" si="1"/>
        <v>2.1901160519993761</v>
      </c>
    </row>
    <row r="50" spans="1:5" ht="18" customHeight="1">
      <c r="A50" s="20">
        <v>13</v>
      </c>
      <c r="B50" s="10" t="s">
        <v>81</v>
      </c>
      <c r="C50" s="11">
        <v>133</v>
      </c>
      <c r="D50" s="12">
        <v>6862.1040270000003</v>
      </c>
      <c r="E50" s="4">
        <f t="shared" si="1"/>
        <v>1.3964738282254581</v>
      </c>
    </row>
    <row r="51" spans="1:5" ht="18" customHeight="1">
      <c r="A51" s="20">
        <v>14</v>
      </c>
      <c r="B51" s="10" t="s">
        <v>83</v>
      </c>
      <c r="C51" s="11">
        <v>271</v>
      </c>
      <c r="D51" s="12">
        <v>4873.6813524700001</v>
      </c>
      <c r="E51" s="4">
        <f t="shared" si="1"/>
        <v>0.9918194811759895</v>
      </c>
    </row>
    <row r="52" spans="1:5" ht="18" customHeight="1">
      <c r="A52" s="20">
        <v>15</v>
      </c>
      <c r="B52" s="10" t="s">
        <v>74</v>
      </c>
      <c r="C52" s="11">
        <v>580</v>
      </c>
      <c r="D52" s="12">
        <v>4450.1529620599995</v>
      </c>
      <c r="E52" s="4">
        <f t="shared" si="1"/>
        <v>0.90562925287416207</v>
      </c>
    </row>
    <row r="53" spans="1:5" ht="18" customHeight="1">
      <c r="A53" s="20">
        <v>16</v>
      </c>
      <c r="B53" s="10" t="s">
        <v>78</v>
      </c>
      <c r="C53" s="11">
        <v>692</v>
      </c>
      <c r="D53" s="12">
        <v>3935.33470511</v>
      </c>
      <c r="E53" s="4">
        <f t="shared" si="1"/>
        <v>0.80086106234621579</v>
      </c>
    </row>
    <row r="54" spans="1:5" ht="18" customHeight="1">
      <c r="A54" s="20">
        <v>17</v>
      </c>
      <c r="B54" s="10" t="s">
        <v>84</v>
      </c>
      <c r="C54" s="11">
        <v>474</v>
      </c>
      <c r="D54" s="12">
        <v>2760.26398767</v>
      </c>
      <c r="E54" s="4">
        <f t="shared" si="1"/>
        <v>0.5617280651251767</v>
      </c>
    </row>
    <row r="55" spans="1:5" ht="18" customHeight="1">
      <c r="A55" s="20">
        <v>18</v>
      </c>
      <c r="B55" s="10" t="s">
        <v>85</v>
      </c>
      <c r="C55" s="11">
        <v>61</v>
      </c>
      <c r="D55" s="12">
        <v>2544.6890229999999</v>
      </c>
      <c r="E55" s="4">
        <f t="shared" si="1"/>
        <v>0.51785743958557895</v>
      </c>
    </row>
    <row r="56" spans="1:5" ht="18" customHeight="1">
      <c r="A56" s="20">
        <v>19</v>
      </c>
      <c r="B56" s="10" t="s">
        <v>82</v>
      </c>
      <c r="C56" s="11">
        <v>332</v>
      </c>
      <c r="D56" s="12">
        <v>2415.1851682999995</v>
      </c>
      <c r="E56" s="4">
        <f t="shared" si="1"/>
        <v>0.491502732190983</v>
      </c>
    </row>
    <row r="57" spans="1:5" ht="18" customHeight="1">
      <c r="A57" s="20">
        <v>20</v>
      </c>
      <c r="B57" s="10" t="s">
        <v>89</v>
      </c>
      <c r="C57" s="11">
        <v>215</v>
      </c>
      <c r="D57" s="12">
        <v>2119.9748257800002</v>
      </c>
      <c r="E57" s="4">
        <f t="shared" si="1"/>
        <v>0.43142589343590482</v>
      </c>
    </row>
    <row r="58" spans="1:5" ht="18" customHeight="1">
      <c r="A58" s="20">
        <v>21</v>
      </c>
      <c r="B58" s="10" t="s">
        <v>77</v>
      </c>
      <c r="C58" s="11">
        <v>662</v>
      </c>
      <c r="D58" s="12">
        <v>2056.8166812599998</v>
      </c>
      <c r="E58" s="4">
        <f t="shared" si="1"/>
        <v>0.41857288282655958</v>
      </c>
    </row>
    <row r="59" spans="1:5" ht="18" customHeight="1">
      <c r="A59" s="20">
        <v>22</v>
      </c>
      <c r="B59" s="10" t="s">
        <v>100</v>
      </c>
      <c r="C59" s="11">
        <v>168</v>
      </c>
      <c r="D59" s="12">
        <v>1980.4605263800001</v>
      </c>
      <c r="E59" s="4">
        <f t="shared" si="1"/>
        <v>0.40303400852586407</v>
      </c>
    </row>
    <row r="60" spans="1:5" ht="18" customHeight="1">
      <c r="A60" s="20">
        <v>23</v>
      </c>
      <c r="B60" s="10" t="s">
        <v>101</v>
      </c>
      <c r="C60" s="11">
        <v>41</v>
      </c>
      <c r="D60" s="12">
        <v>1737.18147249</v>
      </c>
      <c r="E60" s="4">
        <f t="shared" si="1"/>
        <v>0.35352545686647435</v>
      </c>
    </row>
    <row r="61" spans="1:5" ht="18" customHeight="1">
      <c r="A61" s="20">
        <v>24</v>
      </c>
      <c r="B61" s="10" t="s">
        <v>105</v>
      </c>
      <c r="C61" s="11">
        <v>98</v>
      </c>
      <c r="D61" s="12">
        <v>1101.81183487</v>
      </c>
      <c r="E61" s="4">
        <f t="shared" si="1"/>
        <v>0.22422443393031719</v>
      </c>
    </row>
    <row r="62" spans="1:5" ht="18" customHeight="1">
      <c r="A62" s="20">
        <v>25</v>
      </c>
      <c r="B62" s="10" t="s">
        <v>88</v>
      </c>
      <c r="C62" s="11">
        <v>419</v>
      </c>
      <c r="D62" s="12">
        <v>1032.7006413800002</v>
      </c>
      <c r="E62" s="4">
        <f t="shared" si="1"/>
        <v>0.2101599469207252</v>
      </c>
    </row>
    <row r="63" spans="1:5" ht="18" customHeight="1">
      <c r="A63" s="20">
        <v>26</v>
      </c>
      <c r="B63" s="10" t="s">
        <v>95</v>
      </c>
      <c r="C63" s="11">
        <v>193</v>
      </c>
      <c r="D63" s="12">
        <v>988.93641241</v>
      </c>
      <c r="E63" s="4">
        <f t="shared" si="1"/>
        <v>0.20125369890574277</v>
      </c>
    </row>
    <row r="64" spans="1:5" ht="18" customHeight="1">
      <c r="A64" s="20">
        <v>27</v>
      </c>
      <c r="B64" s="10" t="s">
        <v>92</v>
      </c>
      <c r="C64" s="11">
        <v>21</v>
      </c>
      <c r="D64" s="12">
        <v>988.35799999999995</v>
      </c>
      <c r="E64" s="4">
        <f t="shared" si="1"/>
        <v>0.20113598897460394</v>
      </c>
    </row>
    <row r="65" spans="1:5" ht="18" customHeight="1">
      <c r="A65" s="20">
        <v>28</v>
      </c>
      <c r="B65" s="10" t="s">
        <v>209</v>
      </c>
      <c r="C65" s="11">
        <v>155</v>
      </c>
      <c r="D65" s="12">
        <v>976.28929800000003</v>
      </c>
      <c r="E65" s="4">
        <f t="shared" si="1"/>
        <v>0.19867994540293277</v>
      </c>
    </row>
    <row r="66" spans="1:5" ht="18" customHeight="1">
      <c r="A66" s="20">
        <v>29</v>
      </c>
      <c r="B66" s="10" t="s">
        <v>117</v>
      </c>
      <c r="C66" s="11">
        <v>111</v>
      </c>
      <c r="D66" s="12">
        <v>743.38653299999999</v>
      </c>
      <c r="E66" s="4">
        <f t="shared" si="1"/>
        <v>0.15128302245275199</v>
      </c>
    </row>
    <row r="67" spans="1:5" ht="18" customHeight="1">
      <c r="A67" s="20">
        <v>30</v>
      </c>
      <c r="B67" s="10" t="s">
        <v>115</v>
      </c>
      <c r="C67" s="11">
        <v>123</v>
      </c>
      <c r="D67" s="12">
        <v>682.30783199999996</v>
      </c>
      <c r="E67" s="4">
        <f t="shared" si="1"/>
        <v>0.13885318940549668</v>
      </c>
    </row>
    <row r="68" spans="1:5" ht="18" customHeight="1">
      <c r="A68" s="20">
        <v>31</v>
      </c>
      <c r="B68" s="10" t="s">
        <v>94</v>
      </c>
      <c r="C68" s="11">
        <v>98</v>
      </c>
      <c r="D68" s="12">
        <v>609.45666480999989</v>
      </c>
      <c r="E68" s="4">
        <f t="shared" si="1"/>
        <v>0.1240275983132863</v>
      </c>
    </row>
    <row r="69" spans="1:5" ht="18" customHeight="1">
      <c r="A69" s="20">
        <v>32</v>
      </c>
      <c r="B69" s="10" t="s">
        <v>211</v>
      </c>
      <c r="C69" s="11">
        <v>13</v>
      </c>
      <c r="D69" s="12">
        <v>587.43466699999999</v>
      </c>
      <c r="E69" s="4">
        <f t="shared" si="1"/>
        <v>0.11954600732225786</v>
      </c>
    </row>
    <row r="70" spans="1:5" ht="18" customHeight="1">
      <c r="A70" s="20">
        <v>33</v>
      </c>
      <c r="B70" s="10" t="s">
        <v>103</v>
      </c>
      <c r="C70" s="11">
        <v>155</v>
      </c>
      <c r="D70" s="12">
        <v>519.54207802999997</v>
      </c>
      <c r="E70" s="4">
        <f t="shared" si="1"/>
        <v>0.10572951266493</v>
      </c>
    </row>
    <row r="71" spans="1:5" ht="18" customHeight="1">
      <c r="A71" s="20">
        <v>34</v>
      </c>
      <c r="B71" s="10" t="s">
        <v>121</v>
      </c>
      <c r="C71" s="11">
        <v>25</v>
      </c>
      <c r="D71" s="12">
        <v>469.39490699999999</v>
      </c>
      <c r="E71" s="4">
        <f t="shared" si="1"/>
        <v>9.5524302771958378E-2</v>
      </c>
    </row>
    <row r="72" spans="1:5" ht="18" customHeight="1">
      <c r="A72" s="20">
        <v>35</v>
      </c>
      <c r="B72" s="10" t="s">
        <v>72</v>
      </c>
      <c r="C72" s="11">
        <v>32</v>
      </c>
      <c r="D72" s="12">
        <v>465.86451099999999</v>
      </c>
      <c r="E72" s="4">
        <f t="shared" si="1"/>
        <v>9.4805848840354659E-2</v>
      </c>
    </row>
    <row r="73" spans="1:5" ht="18" customHeight="1">
      <c r="A73" s="20">
        <v>36</v>
      </c>
      <c r="B73" s="10" t="s">
        <v>210</v>
      </c>
      <c r="C73" s="11">
        <v>66</v>
      </c>
      <c r="D73" s="12">
        <v>440.84775300000001</v>
      </c>
      <c r="E73" s="4">
        <f t="shared" si="1"/>
        <v>8.9714808588473929E-2</v>
      </c>
    </row>
    <row r="74" spans="1:5" ht="18" customHeight="1">
      <c r="A74" s="20">
        <v>37</v>
      </c>
      <c r="B74" s="10" t="s">
        <v>87</v>
      </c>
      <c r="C74" s="11">
        <v>24</v>
      </c>
      <c r="D74" s="12">
        <v>348.68158899999997</v>
      </c>
      <c r="E74" s="4">
        <f t="shared" si="1"/>
        <v>7.0958515275589787E-2</v>
      </c>
    </row>
    <row r="75" spans="1:5" ht="18" customHeight="1">
      <c r="A75" s="20">
        <v>38</v>
      </c>
      <c r="B75" s="10" t="s">
        <v>86</v>
      </c>
      <c r="C75" s="11">
        <v>36</v>
      </c>
      <c r="D75" s="12">
        <v>319.24231800000001</v>
      </c>
      <c r="E75" s="4">
        <f t="shared" si="1"/>
        <v>6.4967470646744407E-2</v>
      </c>
    </row>
    <row r="76" spans="1:5" ht="18" customHeight="1">
      <c r="A76" s="20">
        <v>39</v>
      </c>
      <c r="B76" s="10" t="s">
        <v>112</v>
      </c>
      <c r="C76" s="11">
        <v>56</v>
      </c>
      <c r="D76" s="12">
        <v>208.64200697000001</v>
      </c>
      <c r="E76" s="4">
        <f t="shared" si="1"/>
        <v>4.2459732620727671E-2</v>
      </c>
    </row>
    <row r="77" spans="1:5" ht="18" customHeight="1">
      <c r="A77" s="20">
        <v>40</v>
      </c>
      <c r="B77" s="10" t="s">
        <v>212</v>
      </c>
      <c r="C77" s="11">
        <v>59</v>
      </c>
      <c r="D77" s="12">
        <v>194.82112900000001</v>
      </c>
      <c r="E77" s="4">
        <f t="shared" si="1"/>
        <v>3.9647112134028245E-2</v>
      </c>
    </row>
    <row r="78" spans="1:5" ht="18" customHeight="1">
      <c r="A78" s="20">
        <v>41</v>
      </c>
      <c r="B78" s="10" t="s">
        <v>124</v>
      </c>
      <c r="C78" s="11">
        <v>19</v>
      </c>
      <c r="D78" s="12">
        <v>193.568389</v>
      </c>
      <c r="E78" s="4">
        <f t="shared" si="1"/>
        <v>3.93921730342E-2</v>
      </c>
    </row>
    <row r="79" spans="1:5" ht="18" customHeight="1">
      <c r="A79" s="20">
        <v>42</v>
      </c>
      <c r="B79" s="10" t="s">
        <v>80</v>
      </c>
      <c r="C79" s="11">
        <v>24</v>
      </c>
      <c r="D79" s="12">
        <v>180.09</v>
      </c>
      <c r="E79" s="4">
        <f t="shared" si="1"/>
        <v>3.6649250832629897E-2</v>
      </c>
    </row>
    <row r="80" spans="1:5" ht="18" customHeight="1">
      <c r="A80" s="20">
        <v>43</v>
      </c>
      <c r="B80" s="10" t="s">
        <v>213</v>
      </c>
      <c r="C80" s="11">
        <v>2</v>
      </c>
      <c r="D80" s="12">
        <v>172</v>
      </c>
      <c r="E80" s="4">
        <f t="shared" si="1"/>
        <v>3.500289379317198E-2</v>
      </c>
    </row>
    <row r="81" spans="1:5" ht="18" customHeight="1">
      <c r="A81" s="20">
        <v>44</v>
      </c>
      <c r="B81" s="10" t="s">
        <v>97</v>
      </c>
      <c r="C81" s="11">
        <v>44</v>
      </c>
      <c r="D81" s="12">
        <v>153.52275499999999</v>
      </c>
      <c r="E81" s="4">
        <f t="shared" si="1"/>
        <v>3.1242678419186994E-2</v>
      </c>
    </row>
    <row r="82" spans="1:5" ht="18" customHeight="1">
      <c r="A82" s="20">
        <v>45</v>
      </c>
      <c r="B82" s="10" t="s">
        <v>113</v>
      </c>
      <c r="C82" s="11">
        <v>48</v>
      </c>
      <c r="D82" s="12">
        <v>151.31232800000001</v>
      </c>
      <c r="E82" s="4">
        <f t="shared" si="1"/>
        <v>3.0792845038265137E-2</v>
      </c>
    </row>
    <row r="83" spans="1:5" ht="18" customHeight="1">
      <c r="A83" s="20">
        <v>46</v>
      </c>
      <c r="B83" s="10" t="s">
        <v>120</v>
      </c>
      <c r="C83" s="11">
        <v>97</v>
      </c>
      <c r="D83" s="12">
        <v>143.88012699999999</v>
      </c>
      <c r="E83" s="4">
        <f t="shared" si="1"/>
        <v>2.9280353513541257E-2</v>
      </c>
    </row>
    <row r="84" spans="1:5" ht="18" customHeight="1">
      <c r="A84" s="20">
        <v>47</v>
      </c>
      <c r="B84" s="10" t="s">
        <v>130</v>
      </c>
      <c r="C84" s="11">
        <v>16</v>
      </c>
      <c r="D84" s="12">
        <v>140.88177400000001</v>
      </c>
      <c r="E84" s="4">
        <f t="shared" si="1"/>
        <v>2.867017309718406E-2</v>
      </c>
    </row>
    <row r="85" spans="1:5" ht="18" customHeight="1">
      <c r="A85" s="20">
        <v>48</v>
      </c>
      <c r="B85" s="10" t="s">
        <v>214</v>
      </c>
      <c r="C85" s="11">
        <v>10</v>
      </c>
      <c r="D85" s="12">
        <v>133.750103</v>
      </c>
      <c r="E85" s="4">
        <f t="shared" si="1"/>
        <v>2.7218840989155894E-2</v>
      </c>
    </row>
    <row r="86" spans="1:5" ht="18" customHeight="1">
      <c r="A86" s="20">
        <v>49</v>
      </c>
      <c r="B86" s="10" t="s">
        <v>215</v>
      </c>
      <c r="C86" s="11">
        <v>4</v>
      </c>
      <c r="D86" s="12">
        <v>118.4</v>
      </c>
      <c r="E86" s="4">
        <f t="shared" si="1"/>
        <v>2.4095015262276528E-2</v>
      </c>
    </row>
    <row r="87" spans="1:5" ht="18" customHeight="1">
      <c r="A87" s="20">
        <v>50</v>
      </c>
      <c r="B87" s="10" t="s">
        <v>119</v>
      </c>
      <c r="C87" s="11">
        <v>41</v>
      </c>
      <c r="D87" s="12">
        <v>92.383690000000001</v>
      </c>
      <c r="E87" s="4">
        <f t="shared" si="1"/>
        <v>1.8800560984251886E-2</v>
      </c>
    </row>
    <row r="88" spans="1:5" ht="18" customHeight="1">
      <c r="A88" s="20">
        <v>51</v>
      </c>
      <c r="B88" s="10" t="s">
        <v>98</v>
      </c>
      <c r="C88" s="11">
        <v>38</v>
      </c>
      <c r="D88" s="12">
        <v>76.802541000000005</v>
      </c>
      <c r="E88" s="4">
        <f t="shared" si="1"/>
        <v>1.5629716195748471E-2</v>
      </c>
    </row>
    <row r="89" spans="1:5" ht="18" customHeight="1">
      <c r="A89" s="20">
        <v>52</v>
      </c>
      <c r="B89" s="10" t="s">
        <v>91</v>
      </c>
      <c r="C89" s="11">
        <v>42</v>
      </c>
      <c r="D89" s="12">
        <v>74.101513999999995</v>
      </c>
      <c r="E89" s="4">
        <f t="shared" si="1"/>
        <v>1.5080043165437479E-2</v>
      </c>
    </row>
    <row r="90" spans="1:5" ht="18" customHeight="1">
      <c r="A90" s="20">
        <v>53</v>
      </c>
      <c r="B90" s="10" t="s">
        <v>137</v>
      </c>
      <c r="C90" s="11">
        <v>22</v>
      </c>
      <c r="D90" s="12">
        <v>72.359854999999996</v>
      </c>
      <c r="E90" s="4">
        <f t="shared" si="1"/>
        <v>1.4725606508455375E-2</v>
      </c>
    </row>
    <row r="91" spans="1:5" ht="18" customHeight="1">
      <c r="A91" s="20">
        <v>54</v>
      </c>
      <c r="B91" s="10" t="s">
        <v>109</v>
      </c>
      <c r="C91" s="11">
        <v>11</v>
      </c>
      <c r="D91" s="12">
        <v>71.128528000000003</v>
      </c>
      <c r="E91" s="4">
        <f t="shared" si="1"/>
        <v>1.4475025065399183E-2</v>
      </c>
    </row>
    <row r="92" spans="1:5" ht="18" customHeight="1">
      <c r="A92" s="20">
        <v>55</v>
      </c>
      <c r="B92" s="10" t="s">
        <v>114</v>
      </c>
      <c r="C92" s="11">
        <v>41</v>
      </c>
      <c r="D92" s="12">
        <v>60.823493579999997</v>
      </c>
      <c r="E92" s="4">
        <f t="shared" si="1"/>
        <v>1.2377897011107079E-2</v>
      </c>
    </row>
    <row r="93" spans="1:5" ht="18" customHeight="1">
      <c r="A93" s="20">
        <v>56</v>
      </c>
      <c r="B93" s="10" t="s">
        <v>217</v>
      </c>
      <c r="C93" s="11">
        <v>4</v>
      </c>
      <c r="D93" s="12">
        <v>56.703420000000001</v>
      </c>
      <c r="E93" s="4">
        <f t="shared" si="1"/>
        <v>1.1539440627730373E-2</v>
      </c>
    </row>
    <row r="94" spans="1:5" ht="18" customHeight="1">
      <c r="A94" s="20">
        <v>57</v>
      </c>
      <c r="B94" s="10" t="s">
        <v>220</v>
      </c>
      <c r="C94" s="11">
        <v>14</v>
      </c>
      <c r="D94" s="12">
        <v>52.49</v>
      </c>
      <c r="E94" s="4">
        <f t="shared" si="1"/>
        <v>1.0681987762811613E-2</v>
      </c>
    </row>
    <row r="95" spans="1:5" ht="18" customHeight="1">
      <c r="A95" s="20">
        <v>58</v>
      </c>
      <c r="B95" s="10" t="s">
        <v>110</v>
      </c>
      <c r="C95" s="11">
        <v>36</v>
      </c>
      <c r="D95" s="12">
        <v>48.396008689999995</v>
      </c>
      <c r="E95" s="4">
        <f t="shared" si="1"/>
        <v>9.8488392569156865E-3</v>
      </c>
    </row>
    <row r="96" spans="1:5" ht="18" customHeight="1">
      <c r="A96" s="20">
        <v>59</v>
      </c>
      <c r="B96" s="10" t="s">
        <v>218</v>
      </c>
      <c r="C96" s="11">
        <v>4</v>
      </c>
      <c r="D96" s="12">
        <v>47.6</v>
      </c>
      <c r="E96" s="4">
        <f t="shared" si="1"/>
        <v>9.6868473520638747E-3</v>
      </c>
    </row>
    <row r="97" spans="1:5" ht="18" customHeight="1">
      <c r="A97" s="20">
        <v>60</v>
      </c>
      <c r="B97" s="10" t="s">
        <v>93</v>
      </c>
      <c r="C97" s="11">
        <v>76</v>
      </c>
      <c r="D97" s="12">
        <v>45.130513999999998</v>
      </c>
      <c r="E97" s="4">
        <f t="shared" si="1"/>
        <v>9.184294118449194E-3</v>
      </c>
    </row>
    <row r="98" spans="1:5" ht="18" customHeight="1">
      <c r="A98" s="20">
        <v>61</v>
      </c>
      <c r="B98" s="10" t="s">
        <v>219</v>
      </c>
      <c r="C98" s="11">
        <v>1</v>
      </c>
      <c r="D98" s="12">
        <v>45</v>
      </c>
      <c r="E98" s="4">
        <f t="shared" si="1"/>
        <v>9.1577338412368557E-3</v>
      </c>
    </row>
    <row r="99" spans="1:5" ht="18" customHeight="1">
      <c r="A99" s="20">
        <v>62</v>
      </c>
      <c r="B99" s="10" t="s">
        <v>108</v>
      </c>
      <c r="C99" s="11">
        <v>32</v>
      </c>
      <c r="D99" s="12">
        <v>43.070663799999998</v>
      </c>
      <c r="E99" s="4">
        <f t="shared" si="1"/>
        <v>8.7651038987954493E-3</v>
      </c>
    </row>
    <row r="100" spans="1:5" ht="18" customHeight="1">
      <c r="A100" s="20">
        <v>63</v>
      </c>
      <c r="B100" s="10" t="s">
        <v>230</v>
      </c>
      <c r="C100" s="11">
        <v>5</v>
      </c>
      <c r="D100" s="12">
        <v>42.448756209999999</v>
      </c>
      <c r="E100" s="4">
        <f t="shared" ref="E100:E122" si="2">D100/$D$28*100</f>
        <v>8.638542472505114E-3</v>
      </c>
    </row>
    <row r="101" spans="1:5" ht="18" customHeight="1">
      <c r="A101" s="20">
        <v>64</v>
      </c>
      <c r="B101" s="10" t="s">
        <v>269</v>
      </c>
      <c r="C101" s="11">
        <v>1</v>
      </c>
      <c r="D101" s="12">
        <v>40.772531999999998</v>
      </c>
      <c r="E101" s="4">
        <f t="shared" si="2"/>
        <v>8.2974221353180593E-3</v>
      </c>
    </row>
    <row r="102" spans="1:5" ht="18" customHeight="1">
      <c r="A102" s="20">
        <v>65</v>
      </c>
      <c r="B102" s="10" t="s">
        <v>106</v>
      </c>
      <c r="C102" s="11">
        <v>4</v>
      </c>
      <c r="D102" s="12">
        <v>39.905000000000001</v>
      </c>
      <c r="E102" s="4">
        <f t="shared" si="2"/>
        <v>8.1208748652123724E-3</v>
      </c>
    </row>
    <row r="103" spans="1:5" ht="18" customHeight="1">
      <c r="A103" s="20">
        <v>66</v>
      </c>
      <c r="B103" s="10" t="s">
        <v>221</v>
      </c>
      <c r="C103" s="11">
        <v>9</v>
      </c>
      <c r="D103" s="12">
        <v>38.076000000000001</v>
      </c>
      <c r="E103" s="4">
        <f t="shared" si="2"/>
        <v>7.7486638608652118E-3</v>
      </c>
    </row>
    <row r="104" spans="1:5" ht="18" customHeight="1">
      <c r="A104" s="20">
        <v>67</v>
      </c>
      <c r="B104" s="10" t="s">
        <v>139</v>
      </c>
      <c r="C104" s="11">
        <v>4</v>
      </c>
      <c r="D104" s="12">
        <v>35.252552000000001</v>
      </c>
      <c r="E104" s="4">
        <f t="shared" si="2"/>
        <v>7.1740775208969342E-3</v>
      </c>
    </row>
    <row r="105" spans="1:5" ht="18" customHeight="1">
      <c r="A105" s="20">
        <v>68</v>
      </c>
      <c r="B105" s="10" t="s">
        <v>222</v>
      </c>
      <c r="C105" s="11">
        <v>1</v>
      </c>
      <c r="D105" s="12">
        <v>35</v>
      </c>
      <c r="E105" s="4">
        <f t="shared" si="2"/>
        <v>7.1226818765175543E-3</v>
      </c>
    </row>
    <row r="106" spans="1:5" ht="18" customHeight="1">
      <c r="A106" s="20">
        <v>69</v>
      </c>
      <c r="B106" s="10" t="s">
        <v>223</v>
      </c>
      <c r="C106" s="11">
        <v>14</v>
      </c>
      <c r="D106" s="12">
        <v>31.320467000000001</v>
      </c>
      <c r="E106" s="4">
        <f t="shared" si="2"/>
        <v>6.3738777904276045E-3</v>
      </c>
    </row>
    <row r="107" spans="1:5" ht="18" customHeight="1">
      <c r="A107" s="20">
        <v>70</v>
      </c>
      <c r="B107" s="10" t="s">
        <v>96</v>
      </c>
      <c r="C107" s="11">
        <v>28</v>
      </c>
      <c r="D107" s="12">
        <v>30.613591010000004</v>
      </c>
      <c r="E107" s="4">
        <f t="shared" si="2"/>
        <v>6.2300248532013653E-3</v>
      </c>
    </row>
    <row r="108" spans="1:5" ht="18" customHeight="1">
      <c r="A108" s="20">
        <v>71</v>
      </c>
      <c r="B108" s="10" t="s">
        <v>126</v>
      </c>
      <c r="C108" s="11">
        <v>6</v>
      </c>
      <c r="D108" s="12">
        <v>27.283180999999999</v>
      </c>
      <c r="E108" s="4">
        <f t="shared" si="2"/>
        <v>5.5522691097842315E-3</v>
      </c>
    </row>
    <row r="109" spans="1:5" ht="18" customHeight="1">
      <c r="A109" s="20">
        <v>72</v>
      </c>
      <c r="B109" s="10" t="s">
        <v>227</v>
      </c>
      <c r="C109" s="11">
        <v>4</v>
      </c>
      <c r="D109" s="12">
        <v>22.58</v>
      </c>
      <c r="E109" s="4">
        <f t="shared" si="2"/>
        <v>4.5951473363361819E-3</v>
      </c>
    </row>
    <row r="110" spans="1:5" ht="18" customHeight="1">
      <c r="A110" s="20">
        <v>73</v>
      </c>
      <c r="B110" s="10" t="s">
        <v>224</v>
      </c>
      <c r="C110" s="11">
        <v>2</v>
      </c>
      <c r="D110" s="12">
        <v>22.5</v>
      </c>
      <c r="E110" s="4">
        <f t="shared" si="2"/>
        <v>4.5788669206184279E-3</v>
      </c>
    </row>
    <row r="111" spans="1:5" ht="18" customHeight="1">
      <c r="A111" s="20">
        <v>74</v>
      </c>
      <c r="B111" s="10" t="s">
        <v>142</v>
      </c>
      <c r="C111" s="11">
        <v>8</v>
      </c>
      <c r="D111" s="12">
        <v>21.108302999999999</v>
      </c>
      <c r="E111" s="4">
        <f t="shared" si="2"/>
        <v>4.2956493492040324E-3</v>
      </c>
    </row>
    <row r="112" spans="1:5" ht="18" customHeight="1">
      <c r="A112" s="20">
        <v>75</v>
      </c>
      <c r="B112" s="10" t="s">
        <v>225</v>
      </c>
      <c r="C112" s="11">
        <v>3</v>
      </c>
      <c r="D112" s="12">
        <v>20.774493</v>
      </c>
      <c r="E112" s="4">
        <f t="shared" si="2"/>
        <v>4.2277172795697369E-3</v>
      </c>
    </row>
    <row r="113" spans="1:6" ht="18" customHeight="1">
      <c r="A113" s="20">
        <v>76</v>
      </c>
      <c r="B113" s="10" t="s">
        <v>111</v>
      </c>
      <c r="C113" s="11">
        <v>3</v>
      </c>
      <c r="D113" s="12">
        <v>20.315000000000001</v>
      </c>
      <c r="E113" s="4">
        <f t="shared" si="2"/>
        <v>4.1342080663272609E-3</v>
      </c>
    </row>
    <row r="114" spans="1:6" ht="18" customHeight="1">
      <c r="A114" s="20">
        <v>77</v>
      </c>
      <c r="B114" s="10" t="s">
        <v>226</v>
      </c>
      <c r="C114" s="11">
        <v>4</v>
      </c>
      <c r="D114" s="12">
        <v>16.598061999999999</v>
      </c>
      <c r="E114" s="4">
        <f t="shared" si="2"/>
        <v>3.3777918683632773E-3</v>
      </c>
    </row>
    <row r="115" spans="1:6" ht="18" customHeight="1">
      <c r="A115" s="20">
        <v>78</v>
      </c>
      <c r="B115" s="10" t="s">
        <v>228</v>
      </c>
      <c r="C115" s="11">
        <v>2</v>
      </c>
      <c r="D115" s="12">
        <v>10.278</v>
      </c>
      <c r="E115" s="4">
        <f t="shared" si="2"/>
        <v>2.0916264093384981E-3</v>
      </c>
    </row>
    <row r="116" spans="1:6" ht="18" customHeight="1">
      <c r="A116" s="20">
        <v>79</v>
      </c>
      <c r="B116" s="10" t="s">
        <v>102</v>
      </c>
      <c r="C116" s="11">
        <v>8</v>
      </c>
      <c r="D116" s="12">
        <v>8.5663990000000005</v>
      </c>
      <c r="E116" s="4">
        <f t="shared" si="2"/>
        <v>1.7433067115519459E-3</v>
      </c>
    </row>
    <row r="117" spans="1:6" ht="18" customHeight="1">
      <c r="A117" s="20">
        <v>80</v>
      </c>
      <c r="B117" s="10" t="s">
        <v>129</v>
      </c>
      <c r="C117" s="11">
        <v>2</v>
      </c>
      <c r="D117" s="12">
        <v>8.0431500000000007</v>
      </c>
      <c r="E117" s="4">
        <f t="shared" si="2"/>
        <v>1.6368228210032051E-3</v>
      </c>
    </row>
    <row r="118" spans="1:6" ht="18" customHeight="1">
      <c r="A118" s="20">
        <v>81</v>
      </c>
      <c r="B118" s="10" t="s">
        <v>229</v>
      </c>
      <c r="C118" s="11">
        <v>5</v>
      </c>
      <c r="D118" s="12">
        <v>7.2798999999999996</v>
      </c>
      <c r="E118" s="4">
        <f t="shared" si="2"/>
        <v>1.4814974797960042E-3</v>
      </c>
    </row>
    <row r="119" spans="1:6" ht="18" customHeight="1">
      <c r="A119" s="20">
        <v>82</v>
      </c>
      <c r="B119" s="10" t="s">
        <v>232</v>
      </c>
      <c r="C119" s="11">
        <v>4</v>
      </c>
      <c r="D119" s="12">
        <v>5.7362320000000002</v>
      </c>
      <c r="E119" s="4">
        <f t="shared" si="2"/>
        <v>1.1673530201685726E-3</v>
      </c>
    </row>
    <row r="120" spans="1:6" ht="18" customHeight="1">
      <c r="A120" s="20">
        <v>83</v>
      </c>
      <c r="B120" s="10" t="s">
        <v>315</v>
      </c>
      <c r="C120" s="11">
        <v>1</v>
      </c>
      <c r="D120" s="12">
        <v>5</v>
      </c>
      <c r="E120" s="4">
        <f t="shared" si="2"/>
        <v>1.0175259823596507E-3</v>
      </c>
    </row>
    <row r="121" spans="1:6" ht="18" customHeight="1">
      <c r="A121" s="20">
        <v>84</v>
      </c>
      <c r="B121" s="10" t="s">
        <v>305</v>
      </c>
      <c r="C121" s="11">
        <v>1</v>
      </c>
      <c r="D121" s="12">
        <v>4</v>
      </c>
      <c r="E121" s="4">
        <f t="shared" si="2"/>
        <v>8.140207858877205E-4</v>
      </c>
    </row>
    <row r="122" spans="1:6" ht="18" customHeight="1">
      <c r="A122" s="20">
        <v>85</v>
      </c>
      <c r="B122" s="10" t="s">
        <v>99</v>
      </c>
      <c r="C122" s="11">
        <v>42</v>
      </c>
      <c r="D122" s="12">
        <v>3.908207</v>
      </c>
      <c r="E122" s="4">
        <f t="shared" si="2"/>
        <v>7.9534043338797271E-4</v>
      </c>
      <c r="F122" s="99" t="e">
        <f>D122+#REF!</f>
        <v>#REF!</v>
      </c>
    </row>
    <row r="123" spans="1:6" ht="18" customHeight="1">
      <c r="A123" s="20">
        <v>86</v>
      </c>
      <c r="B123" s="10" t="s">
        <v>135</v>
      </c>
      <c r="C123" s="11">
        <v>7</v>
      </c>
      <c r="D123" s="12">
        <v>3.8475060000000001</v>
      </c>
      <c r="E123" s="4">
        <f>157000000000/6780000</f>
        <v>23156.342182890854</v>
      </c>
    </row>
    <row r="124" spans="1:6" ht="18" customHeight="1">
      <c r="A124" s="20">
        <v>87</v>
      </c>
      <c r="B124" s="10" t="s">
        <v>231</v>
      </c>
      <c r="C124" s="11">
        <v>1</v>
      </c>
      <c r="D124" s="12">
        <v>3.8</v>
      </c>
    </row>
    <row r="125" spans="1:6" ht="18" customHeight="1">
      <c r="A125" s="20">
        <v>88</v>
      </c>
      <c r="B125" s="10" t="s">
        <v>283</v>
      </c>
      <c r="C125" s="11">
        <v>1</v>
      </c>
      <c r="D125" s="12">
        <v>3.225806</v>
      </c>
    </row>
    <row r="126" spans="1:6" ht="18" customHeight="1">
      <c r="A126" s="20">
        <v>89</v>
      </c>
      <c r="B126" s="10" t="s">
        <v>233</v>
      </c>
      <c r="C126" s="11">
        <v>2</v>
      </c>
      <c r="D126" s="12">
        <v>3.1</v>
      </c>
    </row>
    <row r="127" spans="1:6" ht="18" customHeight="1">
      <c r="A127" s="20">
        <v>90</v>
      </c>
      <c r="B127" s="10" t="s">
        <v>118</v>
      </c>
      <c r="C127" s="11">
        <v>22</v>
      </c>
      <c r="D127" s="12">
        <v>2.8710100000000001</v>
      </c>
    </row>
    <row r="128" spans="1:6" ht="18" customHeight="1">
      <c r="A128" s="20">
        <v>91</v>
      </c>
      <c r="B128" s="10" t="s">
        <v>143</v>
      </c>
      <c r="C128" s="11">
        <v>9</v>
      </c>
      <c r="D128" s="12">
        <v>2.8023669999999998</v>
      </c>
    </row>
    <row r="129" spans="1:4" ht="18" customHeight="1">
      <c r="A129" s="20">
        <v>92</v>
      </c>
      <c r="B129" s="10" t="s">
        <v>216</v>
      </c>
      <c r="C129" s="11">
        <v>2</v>
      </c>
      <c r="D129" s="12">
        <v>2.75</v>
      </c>
    </row>
    <row r="130" spans="1:4" ht="18" customHeight="1">
      <c r="A130" s="20">
        <v>93</v>
      </c>
      <c r="B130" s="10" t="s">
        <v>234</v>
      </c>
      <c r="C130" s="11">
        <v>3</v>
      </c>
      <c r="D130" s="12">
        <v>2.27</v>
      </c>
    </row>
    <row r="131" spans="1:4" ht="18" customHeight="1">
      <c r="A131" s="20">
        <v>94</v>
      </c>
      <c r="B131" s="10" t="s">
        <v>144</v>
      </c>
      <c r="C131" s="11">
        <v>6</v>
      </c>
      <c r="D131" s="12">
        <v>1.681643</v>
      </c>
    </row>
    <row r="132" spans="1:4" ht="18" customHeight="1">
      <c r="A132" s="20">
        <v>95</v>
      </c>
      <c r="B132" s="10" t="s">
        <v>235</v>
      </c>
      <c r="C132" s="11">
        <v>2</v>
      </c>
      <c r="D132" s="12">
        <v>1.5845</v>
      </c>
    </row>
    <row r="133" spans="1:4" ht="18" customHeight="1">
      <c r="A133" s="20">
        <v>96</v>
      </c>
      <c r="B133" s="10" t="s">
        <v>236</v>
      </c>
      <c r="C133" s="11">
        <v>3</v>
      </c>
      <c r="D133" s="12">
        <v>1.4043000000000001</v>
      </c>
    </row>
    <row r="134" spans="1:4" ht="18" customHeight="1">
      <c r="A134" s="20">
        <v>97</v>
      </c>
      <c r="B134" s="10" t="s">
        <v>107</v>
      </c>
      <c r="C134" s="11">
        <v>6</v>
      </c>
      <c r="D134" s="12">
        <v>1.2845420000000001</v>
      </c>
    </row>
    <row r="135" spans="1:4" ht="18" customHeight="1">
      <c r="A135" s="20">
        <v>98</v>
      </c>
      <c r="B135" s="10" t="s">
        <v>277</v>
      </c>
      <c r="C135" s="11">
        <v>1</v>
      </c>
      <c r="D135" s="12">
        <v>1.239743</v>
      </c>
    </row>
    <row r="136" spans="1:4" ht="18" customHeight="1">
      <c r="A136" s="20">
        <v>99</v>
      </c>
      <c r="B136" s="21" t="s">
        <v>237</v>
      </c>
      <c r="C136" s="11">
        <v>5</v>
      </c>
      <c r="D136" s="12">
        <v>1.2</v>
      </c>
    </row>
    <row r="137" spans="1:4" ht="18" customHeight="1">
      <c r="A137" s="20">
        <v>100</v>
      </c>
      <c r="B137" s="10" t="s">
        <v>304</v>
      </c>
      <c r="C137" s="11">
        <v>3</v>
      </c>
      <c r="D137" s="12">
        <v>1.1533260000000001</v>
      </c>
    </row>
    <row r="138" spans="1:4" ht="18" customHeight="1">
      <c r="A138" s="20">
        <v>101</v>
      </c>
      <c r="B138" s="10" t="s">
        <v>238</v>
      </c>
      <c r="C138" s="11">
        <v>4</v>
      </c>
      <c r="D138" s="12">
        <v>1.1100000000000001</v>
      </c>
    </row>
    <row r="139" spans="1:4" ht="18" customHeight="1">
      <c r="A139" s="20">
        <v>102</v>
      </c>
      <c r="B139" s="10" t="s">
        <v>240</v>
      </c>
      <c r="C139" s="11">
        <v>5</v>
      </c>
      <c r="D139" s="12">
        <v>1.0842695099999999</v>
      </c>
    </row>
    <row r="140" spans="1:4" ht="18" customHeight="1">
      <c r="A140" s="20">
        <v>103</v>
      </c>
      <c r="B140" s="10" t="s">
        <v>131</v>
      </c>
      <c r="C140" s="11">
        <v>3</v>
      </c>
      <c r="D140" s="12">
        <v>1.07</v>
      </c>
    </row>
    <row r="141" spans="1:4" ht="18" customHeight="1">
      <c r="A141" s="20">
        <v>104</v>
      </c>
      <c r="B141" s="10" t="s">
        <v>239</v>
      </c>
      <c r="C141" s="11">
        <v>3</v>
      </c>
      <c r="D141" s="12">
        <v>1.0249999999999999</v>
      </c>
    </row>
    <row r="142" spans="1:4" ht="18" customHeight="1">
      <c r="A142" s="20">
        <v>105</v>
      </c>
      <c r="B142" s="10" t="s">
        <v>122</v>
      </c>
      <c r="C142" s="11">
        <v>5</v>
      </c>
      <c r="D142" s="12">
        <v>1.003787</v>
      </c>
    </row>
    <row r="143" spans="1:4" ht="18" customHeight="1">
      <c r="A143" s="20">
        <v>106</v>
      </c>
      <c r="B143" s="10" t="s">
        <v>132</v>
      </c>
      <c r="C143" s="11">
        <v>21</v>
      </c>
      <c r="D143" s="12">
        <v>0.98265250000000004</v>
      </c>
    </row>
    <row r="144" spans="1:4" ht="18" customHeight="1">
      <c r="A144" s="20">
        <v>107</v>
      </c>
      <c r="B144" s="10" t="s">
        <v>127</v>
      </c>
      <c r="C144" s="11">
        <v>20</v>
      </c>
      <c r="D144" s="12">
        <v>0.87515200000000004</v>
      </c>
    </row>
    <row r="145" spans="1:4" ht="18" customHeight="1">
      <c r="A145" s="20">
        <v>108</v>
      </c>
      <c r="B145" s="10" t="s">
        <v>241</v>
      </c>
      <c r="C145" s="11">
        <v>8</v>
      </c>
      <c r="D145" s="12">
        <v>0.82611859999999993</v>
      </c>
    </row>
    <row r="146" spans="1:4" ht="18" customHeight="1">
      <c r="A146" s="20">
        <v>109</v>
      </c>
      <c r="B146" s="10" t="s">
        <v>273</v>
      </c>
      <c r="C146" s="11">
        <v>3</v>
      </c>
      <c r="D146" s="12">
        <v>0.71</v>
      </c>
    </row>
    <row r="147" spans="1:4" ht="18" customHeight="1">
      <c r="A147" s="20">
        <v>110</v>
      </c>
      <c r="B147" s="10" t="s">
        <v>90</v>
      </c>
      <c r="C147" s="11">
        <v>7</v>
      </c>
      <c r="D147" s="12">
        <v>0.70908700000000002</v>
      </c>
    </row>
    <row r="148" spans="1:4" ht="18" customHeight="1">
      <c r="A148" s="20">
        <v>111</v>
      </c>
      <c r="B148" s="10" t="s">
        <v>116</v>
      </c>
      <c r="C148" s="11">
        <v>6</v>
      </c>
      <c r="D148" s="12">
        <v>0.56370699999999996</v>
      </c>
    </row>
    <row r="149" spans="1:4" ht="18" customHeight="1">
      <c r="A149" s="20">
        <v>112</v>
      </c>
      <c r="B149" s="10" t="s">
        <v>133</v>
      </c>
      <c r="C149" s="11">
        <v>3</v>
      </c>
      <c r="D149" s="12">
        <v>0.52214300000000002</v>
      </c>
    </row>
    <row r="150" spans="1:4" ht="18" customHeight="1">
      <c r="A150" s="20">
        <v>113</v>
      </c>
      <c r="B150" s="10" t="s">
        <v>242</v>
      </c>
      <c r="C150" s="11">
        <v>1</v>
      </c>
      <c r="D150" s="12">
        <v>0.5</v>
      </c>
    </row>
    <row r="151" spans="1:4" ht="18" customHeight="1">
      <c r="A151" s="20">
        <v>114</v>
      </c>
      <c r="B151" s="10" t="s">
        <v>134</v>
      </c>
      <c r="C151" s="11">
        <v>4</v>
      </c>
      <c r="D151" s="12">
        <v>0.40699999999999997</v>
      </c>
    </row>
    <row r="152" spans="1:4" ht="18" customHeight="1">
      <c r="A152" s="20">
        <v>115</v>
      </c>
      <c r="B152" s="10" t="s">
        <v>136</v>
      </c>
      <c r="C152" s="11">
        <v>6</v>
      </c>
      <c r="D152" s="12">
        <v>0.395455</v>
      </c>
    </row>
    <row r="153" spans="1:4" ht="18" customHeight="1">
      <c r="A153" s="20">
        <v>116</v>
      </c>
      <c r="B153" s="10" t="s">
        <v>128</v>
      </c>
      <c r="C153" s="11">
        <v>2</v>
      </c>
      <c r="D153" s="12">
        <v>0.32</v>
      </c>
    </row>
    <row r="154" spans="1:4" ht="18" customHeight="1">
      <c r="A154" s="20">
        <v>117</v>
      </c>
      <c r="B154" s="10" t="s">
        <v>243</v>
      </c>
      <c r="C154" s="11">
        <v>3</v>
      </c>
      <c r="D154" s="12">
        <v>0.31282902000000001</v>
      </c>
    </row>
    <row r="155" spans="1:4" ht="18" customHeight="1">
      <c r="A155" s="20">
        <v>118</v>
      </c>
      <c r="B155" s="10" t="s">
        <v>248</v>
      </c>
      <c r="C155" s="11">
        <v>2</v>
      </c>
      <c r="D155" s="12">
        <v>0.30685699999999999</v>
      </c>
    </row>
    <row r="156" spans="1:4" ht="18" customHeight="1">
      <c r="A156" s="20">
        <v>119</v>
      </c>
      <c r="B156" s="10" t="s">
        <v>138</v>
      </c>
      <c r="C156" s="11">
        <v>4</v>
      </c>
      <c r="D156" s="12">
        <v>0.29499999999999998</v>
      </c>
    </row>
    <row r="157" spans="1:4" ht="18" customHeight="1">
      <c r="A157" s="20">
        <v>120</v>
      </c>
      <c r="B157" s="10" t="s">
        <v>125</v>
      </c>
      <c r="C157" s="11">
        <v>12</v>
      </c>
      <c r="D157" s="12">
        <v>0.28698115000000002</v>
      </c>
    </row>
    <row r="158" spans="1:4" ht="18" customHeight="1">
      <c r="A158" s="20">
        <v>121</v>
      </c>
      <c r="B158" s="10" t="s">
        <v>244</v>
      </c>
      <c r="C158" s="11">
        <v>5</v>
      </c>
      <c r="D158" s="12">
        <v>0.27500000000000002</v>
      </c>
    </row>
    <row r="159" spans="1:4" ht="18" customHeight="1">
      <c r="A159" s="20">
        <v>122</v>
      </c>
      <c r="B159" s="10" t="s">
        <v>247</v>
      </c>
      <c r="C159" s="11">
        <v>3</v>
      </c>
      <c r="D159" s="12">
        <v>0.247</v>
      </c>
    </row>
    <row r="160" spans="1:4" ht="18" customHeight="1">
      <c r="A160" s="20">
        <v>123</v>
      </c>
      <c r="B160" s="10" t="s">
        <v>245</v>
      </c>
      <c r="C160" s="11">
        <v>1</v>
      </c>
      <c r="D160" s="12">
        <v>0.22500000000000001</v>
      </c>
    </row>
    <row r="161" spans="1:4" ht="18" customHeight="1">
      <c r="A161" s="20">
        <v>124</v>
      </c>
      <c r="B161" s="10" t="s">
        <v>246</v>
      </c>
      <c r="C161" s="11">
        <v>1</v>
      </c>
      <c r="D161" s="12">
        <v>0.21</v>
      </c>
    </row>
    <row r="162" spans="1:4" ht="18" customHeight="1">
      <c r="A162" s="20">
        <v>125</v>
      </c>
      <c r="B162" s="10" t="s">
        <v>258</v>
      </c>
      <c r="C162" s="11">
        <v>5</v>
      </c>
      <c r="D162" s="12">
        <v>0.202795</v>
      </c>
    </row>
    <row r="163" spans="1:4" ht="18" customHeight="1">
      <c r="A163" s="20">
        <v>126</v>
      </c>
      <c r="B163" s="10" t="s">
        <v>311</v>
      </c>
      <c r="C163" s="11">
        <v>1</v>
      </c>
      <c r="D163" s="12">
        <v>0.2</v>
      </c>
    </row>
    <row r="164" spans="1:4" ht="18" customHeight="1">
      <c r="A164" s="20">
        <v>127</v>
      </c>
      <c r="B164" s="10" t="s">
        <v>253</v>
      </c>
      <c r="C164" s="11">
        <v>3</v>
      </c>
      <c r="D164" s="12">
        <v>0.16447300000000001</v>
      </c>
    </row>
    <row r="165" spans="1:4" ht="18" customHeight="1">
      <c r="A165" s="20">
        <v>128</v>
      </c>
      <c r="B165" s="10" t="s">
        <v>249</v>
      </c>
      <c r="C165" s="11">
        <v>5</v>
      </c>
      <c r="D165" s="12">
        <v>0.15781999999999999</v>
      </c>
    </row>
    <row r="166" spans="1:4" ht="18" customHeight="1">
      <c r="A166" s="20">
        <v>129</v>
      </c>
      <c r="B166" s="10" t="s">
        <v>250</v>
      </c>
      <c r="C166" s="11">
        <v>2</v>
      </c>
      <c r="D166" s="12">
        <v>0.14291799999999999</v>
      </c>
    </row>
    <row r="167" spans="1:4" ht="18" customHeight="1">
      <c r="A167" s="20">
        <v>130</v>
      </c>
      <c r="B167" s="10" t="s">
        <v>252</v>
      </c>
      <c r="C167" s="11">
        <v>2</v>
      </c>
      <c r="D167" s="12">
        <v>0.129</v>
      </c>
    </row>
    <row r="168" spans="1:4" ht="18" customHeight="1">
      <c r="A168" s="20">
        <v>131</v>
      </c>
      <c r="B168" s="10" t="s">
        <v>123</v>
      </c>
      <c r="C168" s="11">
        <v>6</v>
      </c>
      <c r="D168" s="12">
        <v>0.11526</v>
      </c>
    </row>
    <row r="169" spans="1:4" ht="18" customHeight="1">
      <c r="A169" s="20">
        <v>132</v>
      </c>
      <c r="B169" s="10" t="s">
        <v>285</v>
      </c>
      <c r="C169" s="11">
        <v>1</v>
      </c>
      <c r="D169" s="12">
        <v>0.1</v>
      </c>
    </row>
    <row r="170" spans="1:4" ht="18" customHeight="1">
      <c r="A170" s="20">
        <v>133</v>
      </c>
      <c r="B170" s="10" t="s">
        <v>251</v>
      </c>
      <c r="C170" s="11">
        <v>1</v>
      </c>
      <c r="D170" s="12">
        <v>0.1</v>
      </c>
    </row>
    <row r="171" spans="1:4" ht="18" customHeight="1">
      <c r="A171" s="20">
        <v>134</v>
      </c>
      <c r="B171" s="10" t="s">
        <v>255</v>
      </c>
      <c r="C171" s="11">
        <v>3</v>
      </c>
      <c r="D171" s="12">
        <v>8.9399999999999993E-2</v>
      </c>
    </row>
    <row r="172" spans="1:4" ht="18" customHeight="1">
      <c r="A172" s="20">
        <v>135</v>
      </c>
      <c r="B172" s="10" t="s">
        <v>140</v>
      </c>
      <c r="C172" s="11">
        <v>2</v>
      </c>
      <c r="D172" s="12">
        <v>8.8900000000000007E-2</v>
      </c>
    </row>
    <row r="173" spans="1:4" ht="18" customHeight="1">
      <c r="A173" s="20">
        <v>136</v>
      </c>
      <c r="B173" s="10" t="s">
        <v>254</v>
      </c>
      <c r="C173" s="11">
        <v>1</v>
      </c>
      <c r="D173" s="12">
        <v>7.0935999999999999E-2</v>
      </c>
    </row>
    <row r="174" spans="1:4" ht="18" customHeight="1">
      <c r="A174" s="20">
        <v>137</v>
      </c>
      <c r="B174" s="10" t="s">
        <v>141</v>
      </c>
      <c r="C174" s="11">
        <v>2</v>
      </c>
      <c r="D174" s="12">
        <v>3.4783000000000001E-2</v>
      </c>
    </row>
    <row r="175" spans="1:4" ht="18" customHeight="1">
      <c r="A175" s="20">
        <v>138</v>
      </c>
      <c r="B175" s="10" t="s">
        <v>256</v>
      </c>
      <c r="C175" s="11">
        <v>1</v>
      </c>
      <c r="D175" s="12">
        <v>3.3184999999999999E-2</v>
      </c>
    </row>
    <row r="176" spans="1:4" ht="18" customHeight="1">
      <c r="A176" s="20">
        <v>139</v>
      </c>
      <c r="B176" s="10" t="s">
        <v>276</v>
      </c>
      <c r="C176" s="11">
        <v>1</v>
      </c>
      <c r="D176" s="12">
        <v>2.4464E-2</v>
      </c>
    </row>
    <row r="177" spans="1:9" ht="18" customHeight="1">
      <c r="A177" s="20">
        <v>140</v>
      </c>
      <c r="B177" s="10" t="s">
        <v>312</v>
      </c>
      <c r="C177" s="11">
        <v>1</v>
      </c>
      <c r="D177" s="12">
        <v>2.0833999999999998E-2</v>
      </c>
    </row>
    <row r="178" spans="1:9" ht="18" customHeight="1">
      <c r="A178" s="20">
        <v>141</v>
      </c>
      <c r="B178" s="10" t="s">
        <v>257</v>
      </c>
      <c r="C178" s="11">
        <v>1</v>
      </c>
      <c r="D178" s="12">
        <v>0.02</v>
      </c>
    </row>
    <row r="179" spans="1:9" ht="18" customHeight="1">
      <c r="A179" s="20">
        <v>142</v>
      </c>
      <c r="B179" s="10" t="s">
        <v>274</v>
      </c>
      <c r="C179" s="11">
        <v>1</v>
      </c>
      <c r="D179" s="12">
        <v>0.01</v>
      </c>
    </row>
    <row r="180" spans="1:9" ht="18" customHeight="1">
      <c r="A180" s="20">
        <v>143</v>
      </c>
      <c r="B180" s="10" t="s">
        <v>104</v>
      </c>
      <c r="C180" s="11">
        <v>1</v>
      </c>
      <c r="D180" s="12">
        <v>0.01</v>
      </c>
    </row>
    <row r="181" spans="1:9" ht="18" customHeight="1">
      <c r="A181" s="20">
        <v>144</v>
      </c>
      <c r="B181" s="10" t="s">
        <v>318</v>
      </c>
      <c r="C181" s="11">
        <v>1</v>
      </c>
      <c r="D181" s="12">
        <v>7.0000000000000001E-3</v>
      </c>
    </row>
    <row r="182" spans="1:9" ht="18" customHeight="1">
      <c r="A182" s="20">
        <v>145</v>
      </c>
      <c r="B182" s="10" t="s">
        <v>306</v>
      </c>
      <c r="C182" s="11">
        <v>1</v>
      </c>
      <c r="D182" s="12">
        <v>6.2090000000000001E-3</v>
      </c>
    </row>
    <row r="183" spans="1:9" ht="18" customHeight="1">
      <c r="A183" s="20">
        <v>146</v>
      </c>
      <c r="B183" s="10" t="s">
        <v>284</v>
      </c>
      <c r="C183" s="11">
        <v>1</v>
      </c>
      <c r="D183" s="12">
        <v>5.2859999999999999E-3</v>
      </c>
    </row>
    <row r="184" spans="1:9" ht="18" customHeight="1">
      <c r="A184" s="20">
        <v>147</v>
      </c>
      <c r="B184" s="10" t="s">
        <v>281</v>
      </c>
      <c r="C184" s="11">
        <v>1</v>
      </c>
      <c r="D184" s="12">
        <v>5.0000000000000001E-3</v>
      </c>
    </row>
    <row r="185" spans="1:9" ht="18" customHeight="1">
      <c r="A185" s="20">
        <v>148</v>
      </c>
      <c r="B185" s="10" t="s">
        <v>309</v>
      </c>
      <c r="C185" s="11">
        <v>1</v>
      </c>
      <c r="D185" s="12">
        <v>5.0000000000000001E-3</v>
      </c>
    </row>
    <row r="186" spans="1:9" ht="18" customHeight="1">
      <c r="A186" s="20">
        <v>149</v>
      </c>
      <c r="B186" s="10" t="s">
        <v>275</v>
      </c>
      <c r="C186" s="11">
        <v>1</v>
      </c>
      <c r="D186" s="12">
        <v>5.0000000000000001E-3</v>
      </c>
    </row>
    <row r="187" spans="1:9" ht="18" customHeight="1">
      <c r="A187" s="200" t="s">
        <v>206</v>
      </c>
      <c r="B187" s="200"/>
      <c r="C187" s="13">
        <f>SUM(C38:C186)</f>
        <v>41142</v>
      </c>
      <c r="D187" s="14">
        <f>SUM(D38:D186)</f>
        <v>491387.94356926018</v>
      </c>
    </row>
    <row r="188" spans="1:9" ht="15" customHeight="1">
      <c r="A188" s="15"/>
      <c r="B188" s="15"/>
      <c r="C188" s="16"/>
      <c r="D188" s="17"/>
    </row>
    <row r="189" spans="1:9" ht="15.75" customHeight="1">
      <c r="A189" s="201" t="s">
        <v>280</v>
      </c>
      <c r="B189" s="201"/>
      <c r="C189" s="201"/>
      <c r="D189" s="201"/>
      <c r="I189" s="4">
        <f>1775392+2105697+41288</f>
        <v>3922377</v>
      </c>
    </row>
    <row r="190" spans="1:9" ht="15.75" customHeight="1">
      <c r="A190" s="201" t="str">
        <f>A6</f>
        <v>(Lũy kế các dự án còn hiệu lực đến ngày 31/08/2024)</v>
      </c>
      <c r="B190" s="201"/>
      <c r="C190" s="201"/>
      <c r="D190" s="201"/>
    </row>
    <row r="191" spans="1:9" ht="19.5" customHeight="1"/>
    <row r="192" spans="1:9" ht="47.25">
      <c r="A192" s="6" t="s">
        <v>201</v>
      </c>
      <c r="B192" s="7" t="s">
        <v>259</v>
      </c>
      <c r="C192" s="8" t="s">
        <v>203</v>
      </c>
      <c r="D192" s="9" t="s">
        <v>208</v>
      </c>
    </row>
    <row r="193" spans="1:5" ht="19.5" customHeight="1">
      <c r="A193" s="20">
        <v>1</v>
      </c>
      <c r="B193" s="10" t="s">
        <v>147</v>
      </c>
      <c r="C193" s="11">
        <v>13194</v>
      </c>
      <c r="D193" s="12">
        <v>58145.20006185001</v>
      </c>
      <c r="E193" s="4">
        <f>D193/$D$187*100</f>
        <v>11.832850362486468</v>
      </c>
    </row>
    <row r="194" spans="1:5" ht="19.5" customHeight="1">
      <c r="A194" s="20">
        <v>2</v>
      </c>
      <c r="B194" s="10" t="s">
        <v>149</v>
      </c>
      <c r="C194" s="11">
        <v>7503</v>
      </c>
      <c r="D194" s="12">
        <v>43620.35401055</v>
      </c>
      <c r="E194" s="4">
        <f t="shared" ref="E194:E256" si="3">D194/$D$187*100</f>
        <v>8.876968713092122</v>
      </c>
    </row>
    <row r="195" spans="1:5" ht="19.5" customHeight="1">
      <c r="A195" s="20">
        <v>3</v>
      </c>
      <c r="B195" s="10" t="s">
        <v>150</v>
      </c>
      <c r="C195" s="11">
        <v>4345</v>
      </c>
      <c r="D195" s="12">
        <v>41828.262609709993</v>
      </c>
      <c r="E195" s="4">
        <f t="shared" si="3"/>
        <v>8.5122688004685205</v>
      </c>
    </row>
    <row r="196" spans="1:5" ht="19.5" customHeight="1">
      <c r="A196" s="20">
        <v>4</v>
      </c>
      <c r="B196" s="10" t="s">
        <v>152</v>
      </c>
      <c r="C196" s="11">
        <v>1965</v>
      </c>
      <c r="D196" s="12">
        <v>36911.328067820003</v>
      </c>
      <c r="E196" s="4">
        <f t="shared" si="3"/>
        <v>7.5116470704815779</v>
      </c>
    </row>
    <row r="197" spans="1:5" ht="19.5" customHeight="1">
      <c r="A197" s="20">
        <v>5</v>
      </c>
      <c r="B197" s="10" t="s">
        <v>151</v>
      </c>
      <c r="C197" s="11">
        <v>580</v>
      </c>
      <c r="D197" s="12">
        <v>36459.258842130002</v>
      </c>
      <c r="E197" s="4">
        <f t="shared" si="3"/>
        <v>7.4196486338886221</v>
      </c>
    </row>
    <row r="198" spans="1:5" ht="19.5" customHeight="1">
      <c r="A198" s="20">
        <v>6</v>
      </c>
      <c r="B198" s="10" t="s">
        <v>153</v>
      </c>
      <c r="C198" s="11">
        <v>1184</v>
      </c>
      <c r="D198" s="12">
        <v>29896.584690419997</v>
      </c>
      <c r="E198" s="4">
        <f t="shared" si="3"/>
        <v>6.0841103412636199</v>
      </c>
    </row>
    <row r="199" spans="1:5" ht="19.5" customHeight="1">
      <c r="A199" s="20">
        <v>7</v>
      </c>
      <c r="B199" s="10" t="s">
        <v>154</v>
      </c>
      <c r="C199" s="11">
        <v>2422</v>
      </c>
      <c r="D199" s="12">
        <v>28034.680522379997</v>
      </c>
      <c r="E199" s="4">
        <f t="shared" si="3"/>
        <v>5.7052031677347337</v>
      </c>
    </row>
    <row r="200" spans="1:5" ht="19.5" customHeight="1">
      <c r="A200" s="20">
        <v>8</v>
      </c>
      <c r="B200" s="10" t="s">
        <v>158</v>
      </c>
      <c r="C200" s="11">
        <v>209</v>
      </c>
      <c r="D200" s="12">
        <v>15464.050098</v>
      </c>
      <c r="E200" s="4">
        <f t="shared" si="3"/>
        <v>3.1470145534452598</v>
      </c>
    </row>
    <row r="201" spans="1:5" ht="19.5" customHeight="1">
      <c r="A201" s="20">
        <v>9</v>
      </c>
      <c r="B201" s="10" t="s">
        <v>176</v>
      </c>
      <c r="C201" s="11">
        <v>206</v>
      </c>
      <c r="D201" s="12">
        <v>15031.714221239999</v>
      </c>
      <c r="E201" s="4">
        <f t="shared" si="3"/>
        <v>3.0590319559033521</v>
      </c>
    </row>
    <row r="202" spans="1:5" ht="19.5" customHeight="1">
      <c r="A202" s="20">
        <v>10</v>
      </c>
      <c r="B202" s="10" t="s">
        <v>157</v>
      </c>
      <c r="C202" s="11">
        <v>1459</v>
      </c>
      <c r="D202" s="12">
        <v>13998.031130830002</v>
      </c>
      <c r="E202" s="4">
        <f t="shared" si="3"/>
        <v>2.8486720754997537</v>
      </c>
    </row>
    <row r="203" spans="1:5" ht="19.5" customHeight="1">
      <c r="A203" s="20">
        <v>11</v>
      </c>
      <c r="B203" s="10" t="s">
        <v>159</v>
      </c>
      <c r="C203" s="11">
        <v>725</v>
      </c>
      <c r="D203" s="12">
        <v>13385.926206880002</v>
      </c>
      <c r="E203" s="4">
        <f t="shared" si="3"/>
        <v>2.7241055426898728</v>
      </c>
    </row>
    <row r="204" spans="1:5" ht="19.5" customHeight="1">
      <c r="A204" s="20">
        <v>12</v>
      </c>
      <c r="B204" s="10" t="s">
        <v>190</v>
      </c>
      <c r="C204" s="11">
        <v>84</v>
      </c>
      <c r="D204" s="12">
        <v>12087.984806</v>
      </c>
      <c r="E204" s="4">
        <f t="shared" si="3"/>
        <v>2.4599677228947363</v>
      </c>
    </row>
    <row r="205" spans="1:5" ht="19.5" customHeight="1">
      <c r="A205" s="20">
        <v>13</v>
      </c>
      <c r="B205" s="10" t="s">
        <v>169</v>
      </c>
      <c r="C205" s="11">
        <v>241</v>
      </c>
      <c r="D205" s="12">
        <v>10953.63425691</v>
      </c>
      <c r="E205" s="4">
        <f t="shared" si="3"/>
        <v>2.229121491534134</v>
      </c>
    </row>
    <row r="206" spans="1:5" ht="19.5" customHeight="1">
      <c r="A206" s="20">
        <v>14</v>
      </c>
      <c r="B206" s="10" t="s">
        <v>161</v>
      </c>
      <c r="C206" s="11">
        <v>623</v>
      </c>
      <c r="D206" s="12">
        <v>10770.144867680001</v>
      </c>
      <c r="E206" s="4">
        <f t="shared" si="3"/>
        <v>2.1917804473283682</v>
      </c>
    </row>
    <row r="207" spans="1:5" ht="19.5" customHeight="1">
      <c r="A207" s="20">
        <v>15</v>
      </c>
      <c r="B207" s="10" t="s">
        <v>148</v>
      </c>
      <c r="C207" s="11">
        <v>379</v>
      </c>
      <c r="D207" s="12">
        <v>9852.7757513200013</v>
      </c>
      <c r="E207" s="4">
        <f t="shared" si="3"/>
        <v>2.0050910650662455</v>
      </c>
    </row>
    <row r="208" spans="1:5" ht="19.5" customHeight="1">
      <c r="A208" s="20">
        <v>16</v>
      </c>
      <c r="B208" s="10" t="s">
        <v>156</v>
      </c>
      <c r="C208" s="11">
        <v>426</v>
      </c>
      <c r="D208" s="12">
        <v>9028.9774758600015</v>
      </c>
      <c r="E208" s="4">
        <f t="shared" si="3"/>
        <v>1.8374438351655211</v>
      </c>
    </row>
    <row r="209" spans="1:5" ht="19.5" customHeight="1">
      <c r="A209" s="20">
        <v>17</v>
      </c>
      <c r="B209" s="10" t="s">
        <v>155</v>
      </c>
      <c r="C209" s="11">
        <v>618</v>
      </c>
      <c r="D209" s="12">
        <v>8109.6565892400004</v>
      </c>
      <c r="E209" s="4">
        <f t="shared" si="3"/>
        <v>1.6503572575131691</v>
      </c>
    </row>
    <row r="210" spans="1:5" ht="19.5" customHeight="1">
      <c r="A210" s="20">
        <v>18</v>
      </c>
      <c r="B210" s="10" t="s">
        <v>168</v>
      </c>
      <c r="C210" s="11">
        <v>558</v>
      </c>
      <c r="D210" s="12">
        <v>7337.3325950500002</v>
      </c>
      <c r="E210" s="4">
        <f t="shared" si="3"/>
        <v>1.4931853113355471</v>
      </c>
    </row>
    <row r="211" spans="1:5" ht="19.5" customHeight="1">
      <c r="A211" s="20">
        <v>19</v>
      </c>
      <c r="B211" s="10" t="s">
        <v>160</v>
      </c>
      <c r="C211" s="11">
        <v>1057</v>
      </c>
      <c r="D211" s="12">
        <v>6537.0352679500002</v>
      </c>
      <c r="E211" s="4">
        <f t="shared" si="3"/>
        <v>1.330320646548101</v>
      </c>
    </row>
    <row r="212" spans="1:5" ht="19.5" customHeight="1">
      <c r="A212" s="20">
        <v>20</v>
      </c>
      <c r="B212" s="10" t="s">
        <v>166</v>
      </c>
      <c r="C212" s="11">
        <v>233</v>
      </c>
      <c r="D212" s="12">
        <v>6432.2802044699993</v>
      </c>
      <c r="E212" s="4">
        <f t="shared" si="3"/>
        <v>1.309002446773174</v>
      </c>
    </row>
    <row r="213" spans="1:5" ht="19.5" customHeight="1">
      <c r="A213" s="20">
        <v>21</v>
      </c>
      <c r="B213" s="10" t="s">
        <v>165</v>
      </c>
      <c r="C213" s="11">
        <v>172</v>
      </c>
      <c r="D213" s="12">
        <v>5167.14996565</v>
      </c>
      <c r="E213" s="4">
        <f t="shared" si="3"/>
        <v>1.0515418689595302</v>
      </c>
    </row>
    <row r="214" spans="1:5" ht="19.5" customHeight="1">
      <c r="A214" s="20">
        <v>22</v>
      </c>
      <c r="B214" s="10" t="s">
        <v>162</v>
      </c>
      <c r="C214" s="11">
        <v>468</v>
      </c>
      <c r="D214" s="12">
        <v>4840.1890700500016</v>
      </c>
      <c r="E214" s="4">
        <f t="shared" si="3"/>
        <v>0.98500362766181426</v>
      </c>
    </row>
    <row r="215" spans="1:5" ht="19.5" customHeight="1">
      <c r="A215" s="20">
        <v>23</v>
      </c>
      <c r="B215" s="10" t="s">
        <v>181</v>
      </c>
      <c r="C215" s="11">
        <v>67</v>
      </c>
      <c r="D215" s="12">
        <v>4815.2892350000002</v>
      </c>
      <c r="E215" s="4">
        <f t="shared" si="3"/>
        <v>0.97993638183784504</v>
      </c>
    </row>
    <row r="216" spans="1:5" ht="19.5" customHeight="1">
      <c r="A216" s="20">
        <v>24</v>
      </c>
      <c r="B216" s="10" t="s">
        <v>146</v>
      </c>
      <c r="C216" s="11">
        <v>17</v>
      </c>
      <c r="D216" s="12">
        <v>4697.5693879999999</v>
      </c>
      <c r="E216" s="4">
        <f t="shared" si="3"/>
        <v>0.95597978124546457</v>
      </c>
    </row>
    <row r="217" spans="1:5" ht="19.5" customHeight="1">
      <c r="A217" s="20">
        <v>25</v>
      </c>
      <c r="B217" s="10" t="s">
        <v>179</v>
      </c>
      <c r="C217" s="11">
        <v>158</v>
      </c>
      <c r="D217" s="12">
        <v>4635.92516101</v>
      </c>
      <c r="E217" s="4">
        <f t="shared" si="3"/>
        <v>0.94343486072050431</v>
      </c>
    </row>
    <row r="218" spans="1:5" ht="19.5" customHeight="1">
      <c r="A218" s="20">
        <v>26</v>
      </c>
      <c r="B218" s="10" t="s">
        <v>185</v>
      </c>
      <c r="C218" s="11">
        <v>124</v>
      </c>
      <c r="D218" s="12">
        <v>4437.6882304499995</v>
      </c>
      <c r="E218" s="4">
        <f t="shared" si="3"/>
        <v>0.90309261521889905</v>
      </c>
    </row>
    <row r="219" spans="1:5" ht="19.5" customHeight="1">
      <c r="A219" s="20">
        <v>27</v>
      </c>
      <c r="B219" s="10" t="s">
        <v>163</v>
      </c>
      <c r="C219" s="11">
        <v>163</v>
      </c>
      <c r="D219" s="12">
        <v>4238.7176479999998</v>
      </c>
      <c r="E219" s="4">
        <f t="shared" si="3"/>
        <v>0.86260106774527745</v>
      </c>
    </row>
    <row r="220" spans="1:5" ht="19.5" customHeight="1">
      <c r="A220" s="20">
        <v>28</v>
      </c>
      <c r="B220" s="10" t="s">
        <v>180</v>
      </c>
      <c r="C220" s="11">
        <v>152</v>
      </c>
      <c r="D220" s="12">
        <v>4167.8792430000003</v>
      </c>
      <c r="E220" s="4">
        <f t="shared" si="3"/>
        <v>0.84818508421799443</v>
      </c>
    </row>
    <row r="221" spans="1:5" ht="19.5" customHeight="1">
      <c r="A221" s="20">
        <v>29</v>
      </c>
      <c r="B221" s="10" t="s">
        <v>173</v>
      </c>
      <c r="C221" s="11">
        <v>159</v>
      </c>
      <c r="D221" s="12">
        <v>3867.3016980000002</v>
      </c>
      <c r="E221" s="4">
        <f t="shared" si="3"/>
        <v>0.78701599186771898</v>
      </c>
    </row>
    <row r="222" spans="1:5" ht="19.5" customHeight="1">
      <c r="A222" s="20">
        <v>30</v>
      </c>
      <c r="B222" s="10" t="s">
        <v>167</v>
      </c>
      <c r="C222" s="11">
        <v>235</v>
      </c>
      <c r="D222" s="12">
        <v>3410.6628909700003</v>
      </c>
      <c r="E222" s="4">
        <f t="shared" si="3"/>
        <v>0.69408762172637106</v>
      </c>
    </row>
    <row r="223" spans="1:5" ht="19.5" customHeight="1">
      <c r="A223" s="20">
        <v>31</v>
      </c>
      <c r="B223" s="10" t="s">
        <v>170</v>
      </c>
      <c r="C223" s="11">
        <v>40</v>
      </c>
      <c r="D223" s="12">
        <v>3199.7324269999999</v>
      </c>
      <c r="E223" s="4">
        <f t="shared" si="3"/>
        <v>0.65116217621424077</v>
      </c>
    </row>
    <row r="224" spans="1:5" ht="19.5" customHeight="1">
      <c r="A224" s="20">
        <v>32</v>
      </c>
      <c r="B224" s="10" t="s">
        <v>260</v>
      </c>
      <c r="C224" s="11">
        <v>50</v>
      </c>
      <c r="D224" s="12">
        <v>2768.6918150000001</v>
      </c>
      <c r="E224" s="4">
        <f t="shared" si="3"/>
        <v>0.56344317178179981</v>
      </c>
    </row>
    <row r="225" spans="1:5" ht="19.5" customHeight="1">
      <c r="A225" s="20">
        <v>33</v>
      </c>
      <c r="B225" s="10" t="s">
        <v>172</v>
      </c>
      <c r="C225" s="11">
        <v>147</v>
      </c>
      <c r="D225" s="12">
        <v>2765.3143474899998</v>
      </c>
      <c r="E225" s="4">
        <f t="shared" si="3"/>
        <v>0.56275583959259967</v>
      </c>
    </row>
    <row r="226" spans="1:5" ht="19.5" customHeight="1">
      <c r="A226" s="20">
        <v>34</v>
      </c>
      <c r="B226" s="10" t="s">
        <v>264</v>
      </c>
      <c r="C226" s="11">
        <v>27</v>
      </c>
      <c r="D226" s="12">
        <v>2526.22425183</v>
      </c>
      <c r="E226" s="4">
        <f t="shared" si="3"/>
        <v>0.51409976270081881</v>
      </c>
    </row>
    <row r="227" spans="1:5" ht="19.5" customHeight="1">
      <c r="A227" s="20">
        <v>35</v>
      </c>
      <c r="B227" s="10" t="s">
        <v>164</v>
      </c>
      <c r="C227" s="11">
        <v>74</v>
      </c>
      <c r="D227" s="12">
        <v>2344.4295609999999</v>
      </c>
      <c r="E227" s="4">
        <f t="shared" si="3"/>
        <v>0.47710359842590588</v>
      </c>
    </row>
    <row r="228" spans="1:5" ht="19.5" customHeight="1">
      <c r="A228" s="20">
        <v>36</v>
      </c>
      <c r="B228" s="10" t="s">
        <v>196</v>
      </c>
      <c r="C228" s="11">
        <v>83</v>
      </c>
      <c r="D228" s="12">
        <v>2275.7990912400001</v>
      </c>
      <c r="E228" s="4">
        <f t="shared" si="3"/>
        <v>0.46313694119343624</v>
      </c>
    </row>
    <row r="229" spans="1:5" ht="19.5" customHeight="1">
      <c r="A229" s="20">
        <v>37</v>
      </c>
      <c r="B229" s="10" t="s">
        <v>194</v>
      </c>
      <c r="C229" s="11">
        <v>55</v>
      </c>
      <c r="D229" s="12">
        <v>2041.2909910000001</v>
      </c>
      <c r="E229" s="4">
        <f t="shared" si="3"/>
        <v>0.4154133241798359</v>
      </c>
    </row>
    <row r="230" spans="1:5" ht="19.5" customHeight="1">
      <c r="A230" s="20">
        <v>38</v>
      </c>
      <c r="B230" s="10" t="s">
        <v>175</v>
      </c>
      <c r="C230" s="11">
        <v>109</v>
      </c>
      <c r="D230" s="12">
        <v>1849.025785</v>
      </c>
      <c r="E230" s="4">
        <f t="shared" si="3"/>
        <v>0.37628635565808982</v>
      </c>
    </row>
    <row r="231" spans="1:5" ht="19.5" customHeight="1">
      <c r="A231" s="20">
        <v>39</v>
      </c>
      <c r="B231" s="10" t="s">
        <v>174</v>
      </c>
      <c r="C231" s="11">
        <v>60</v>
      </c>
      <c r="D231" s="12">
        <v>1763.32466574</v>
      </c>
      <c r="E231" s="4">
        <f t="shared" si="3"/>
        <v>0.35884573254521918</v>
      </c>
    </row>
    <row r="232" spans="1:5" ht="19.5" customHeight="1">
      <c r="A232" s="20">
        <v>40</v>
      </c>
      <c r="B232" s="10" t="s">
        <v>192</v>
      </c>
      <c r="C232" s="11">
        <v>68</v>
      </c>
      <c r="D232" s="12">
        <v>1602.9125351399998</v>
      </c>
      <c r="E232" s="4">
        <f t="shared" si="3"/>
        <v>0.32620103039098525</v>
      </c>
    </row>
    <row r="233" spans="1:5" ht="19.5" customHeight="1">
      <c r="A233" s="20">
        <v>41</v>
      </c>
      <c r="B233" s="10" t="s">
        <v>178</v>
      </c>
      <c r="C233" s="11">
        <v>104</v>
      </c>
      <c r="D233" s="12">
        <v>1258.23347928</v>
      </c>
      <c r="E233" s="4">
        <f t="shared" si="3"/>
        <v>0.2560570514084366</v>
      </c>
    </row>
    <row r="234" spans="1:5" ht="19.5" customHeight="1">
      <c r="A234" s="20">
        <v>42</v>
      </c>
      <c r="B234" s="10" t="s">
        <v>261</v>
      </c>
      <c r="C234" s="11">
        <v>24</v>
      </c>
      <c r="D234" s="12">
        <v>1116.2776690000001</v>
      </c>
      <c r="E234" s="4">
        <f t="shared" si="3"/>
        <v>0.22716830634707316</v>
      </c>
    </row>
    <row r="235" spans="1:5" ht="19.5" customHeight="1">
      <c r="A235" s="20">
        <v>43</v>
      </c>
      <c r="B235" s="10" t="s">
        <v>171</v>
      </c>
      <c r="C235" s="11">
        <v>73</v>
      </c>
      <c r="D235" s="12">
        <v>1099.0995050199999</v>
      </c>
      <c r="E235" s="4">
        <f t="shared" si="3"/>
        <v>0.22367246071129621</v>
      </c>
    </row>
    <row r="236" spans="1:5" ht="19.5" customHeight="1">
      <c r="A236" s="20">
        <v>44</v>
      </c>
      <c r="B236" s="10" t="s">
        <v>177</v>
      </c>
      <c r="C236" s="11">
        <v>54</v>
      </c>
      <c r="D236" s="12">
        <v>792.57798300000002</v>
      </c>
      <c r="E236" s="4">
        <f t="shared" si="3"/>
        <v>0.1612937381497411</v>
      </c>
    </row>
    <row r="237" spans="1:5" ht="19.5" customHeight="1">
      <c r="A237" s="20">
        <v>45</v>
      </c>
      <c r="B237" s="10" t="s">
        <v>186</v>
      </c>
      <c r="C237" s="11">
        <v>33</v>
      </c>
      <c r="D237" s="12">
        <v>774.26769310999998</v>
      </c>
      <c r="E237" s="4">
        <f t="shared" si="3"/>
        <v>0.15756749900821865</v>
      </c>
    </row>
    <row r="238" spans="1:5" ht="19.5" customHeight="1">
      <c r="A238" s="20">
        <v>46</v>
      </c>
      <c r="B238" s="10" t="s">
        <v>184</v>
      </c>
      <c r="C238" s="11">
        <v>32</v>
      </c>
      <c r="D238" s="12">
        <v>723.18995110000003</v>
      </c>
      <c r="E238" s="4">
        <f t="shared" si="3"/>
        <v>0.14717291308513103</v>
      </c>
    </row>
    <row r="239" spans="1:5" ht="19.5" customHeight="1">
      <c r="A239" s="20">
        <v>47</v>
      </c>
      <c r="B239" s="10" t="s">
        <v>200</v>
      </c>
      <c r="C239" s="11">
        <v>33</v>
      </c>
      <c r="D239" s="12">
        <v>655.75248099999999</v>
      </c>
      <c r="E239" s="4">
        <f t="shared" si="3"/>
        <v>0.13344903748286061</v>
      </c>
    </row>
    <row r="240" spans="1:5" ht="19.5" customHeight="1">
      <c r="A240" s="20">
        <v>48</v>
      </c>
      <c r="B240" s="10" t="s">
        <v>182</v>
      </c>
      <c r="C240" s="11">
        <v>103</v>
      </c>
      <c r="D240" s="12">
        <v>557.14656521000006</v>
      </c>
      <c r="E240" s="4">
        <f t="shared" si="3"/>
        <v>0.11338222121672209</v>
      </c>
    </row>
    <row r="241" spans="1:5" ht="19.5" customHeight="1">
      <c r="A241" s="20">
        <v>49</v>
      </c>
      <c r="B241" s="10" t="s">
        <v>198</v>
      </c>
      <c r="C241" s="11">
        <v>43</v>
      </c>
      <c r="D241" s="12">
        <v>515.03119900000002</v>
      </c>
      <c r="E241" s="4">
        <f t="shared" si="3"/>
        <v>0.10481152534166874</v>
      </c>
    </row>
    <row r="242" spans="1:5" ht="19.5" customHeight="1">
      <c r="A242" s="20">
        <v>50</v>
      </c>
      <c r="B242" s="10" t="s">
        <v>191</v>
      </c>
      <c r="C242" s="11">
        <v>16</v>
      </c>
      <c r="D242" s="12">
        <v>448.36698100000001</v>
      </c>
      <c r="E242" s="4">
        <f t="shared" si="3"/>
        <v>9.1245010559931158E-2</v>
      </c>
    </row>
    <row r="243" spans="1:5" ht="19.5" customHeight="1">
      <c r="A243" s="20">
        <v>51</v>
      </c>
      <c r="B243" s="10" t="s">
        <v>187</v>
      </c>
      <c r="C243" s="11">
        <v>35</v>
      </c>
      <c r="D243" s="12">
        <v>399.86471899999998</v>
      </c>
      <c r="E243" s="4">
        <f t="shared" si="3"/>
        <v>8.1374548202288122E-2</v>
      </c>
    </row>
    <row r="244" spans="1:5" ht="19.5" customHeight="1">
      <c r="A244" s="20">
        <v>52</v>
      </c>
      <c r="B244" s="10" t="s">
        <v>262</v>
      </c>
      <c r="C244" s="11">
        <v>21</v>
      </c>
      <c r="D244" s="12">
        <v>318.37284799999998</v>
      </c>
      <c r="E244" s="4">
        <f t="shared" si="3"/>
        <v>6.4790528983567935E-2</v>
      </c>
    </row>
    <row r="245" spans="1:5" ht="19.5" customHeight="1">
      <c r="A245" s="20">
        <v>53</v>
      </c>
      <c r="B245" s="10" t="s">
        <v>188</v>
      </c>
      <c r="C245" s="11">
        <v>27</v>
      </c>
      <c r="D245" s="12">
        <v>269.09065399999997</v>
      </c>
      <c r="E245" s="4">
        <f t="shared" si="3"/>
        <v>5.4761346411030157E-2</v>
      </c>
    </row>
    <row r="246" spans="1:5" ht="19.5" customHeight="1">
      <c r="A246" s="20">
        <v>54</v>
      </c>
      <c r="B246" s="10" t="s">
        <v>195</v>
      </c>
      <c r="C246" s="11">
        <v>8</v>
      </c>
      <c r="D246" s="12">
        <v>243.35986299999999</v>
      </c>
      <c r="E246" s="4">
        <f t="shared" si="3"/>
        <v>4.9524996733196998E-2</v>
      </c>
    </row>
    <row r="247" spans="1:5" ht="19.5" customHeight="1">
      <c r="A247" s="20">
        <v>55</v>
      </c>
      <c r="B247" s="10" t="s">
        <v>193</v>
      </c>
      <c r="C247" s="11">
        <v>21</v>
      </c>
      <c r="D247" s="12">
        <v>238.13464200000001</v>
      </c>
      <c r="E247" s="4">
        <f t="shared" si="3"/>
        <v>4.8461637106982744E-2</v>
      </c>
    </row>
    <row r="248" spans="1:5" ht="19.5" customHeight="1">
      <c r="A248" s="20">
        <v>56</v>
      </c>
      <c r="B248" s="10" t="s">
        <v>183</v>
      </c>
      <c r="C248" s="11">
        <v>21</v>
      </c>
      <c r="D248" s="12">
        <v>231.58128487000002</v>
      </c>
      <c r="E248" s="4">
        <f t="shared" si="3"/>
        <v>4.7127994876691365E-2</v>
      </c>
    </row>
    <row r="249" spans="1:5" ht="19.5" customHeight="1">
      <c r="A249" s="20">
        <v>57</v>
      </c>
      <c r="B249" s="10" t="s">
        <v>199</v>
      </c>
      <c r="C249" s="11">
        <v>12</v>
      </c>
      <c r="D249" s="12">
        <v>157.09133800000001</v>
      </c>
      <c r="E249" s="4">
        <f t="shared" si="3"/>
        <v>3.1968903603728387E-2</v>
      </c>
    </row>
    <row r="250" spans="1:5" ht="19.5" customHeight="1">
      <c r="A250" s="20">
        <v>58</v>
      </c>
      <c r="B250" s="10" t="s">
        <v>263</v>
      </c>
      <c r="C250" s="11">
        <v>10</v>
      </c>
      <c r="D250" s="12">
        <v>135.72999999999999</v>
      </c>
      <c r="E250" s="4">
        <f t="shared" si="3"/>
        <v>2.7621760317135074E-2</v>
      </c>
    </row>
    <row r="251" spans="1:5" ht="19.5" customHeight="1">
      <c r="A251" s="20">
        <v>59</v>
      </c>
      <c r="B251" s="10" t="s">
        <v>189</v>
      </c>
      <c r="C251" s="11">
        <v>8</v>
      </c>
      <c r="D251" s="12">
        <v>93.020026999999999</v>
      </c>
      <c r="E251" s="4">
        <f t="shared" si="3"/>
        <v>1.8930058870459246E-2</v>
      </c>
    </row>
    <row r="252" spans="1:5" ht="19.5" customHeight="1">
      <c r="A252" s="20">
        <v>60</v>
      </c>
      <c r="B252" s="10" t="s">
        <v>265</v>
      </c>
      <c r="C252" s="11">
        <v>4</v>
      </c>
      <c r="D252" s="12">
        <v>32.052415809999999</v>
      </c>
      <c r="E252" s="4">
        <f t="shared" si="3"/>
        <v>6.5228331768140482E-3</v>
      </c>
    </row>
    <row r="253" spans="1:5" ht="19.5" customHeight="1">
      <c r="A253" s="20">
        <v>61</v>
      </c>
      <c r="B253" s="10" t="s">
        <v>197</v>
      </c>
      <c r="C253" s="11">
        <v>13</v>
      </c>
      <c r="D253" s="12">
        <v>20.725000000000001</v>
      </c>
      <c r="E253" s="4">
        <f t="shared" si="3"/>
        <v>4.2176451968807521E-3</v>
      </c>
    </row>
    <row r="254" spans="1:5" ht="19.5" customHeight="1">
      <c r="A254" s="20">
        <v>62</v>
      </c>
      <c r="B254" s="10" t="s">
        <v>266</v>
      </c>
      <c r="C254" s="11">
        <v>6</v>
      </c>
      <c r="D254" s="12">
        <v>4.1469940000000003</v>
      </c>
      <c r="E254" s="4">
        <f t="shared" si="3"/>
        <v>8.4393482873791528E-4</v>
      </c>
    </row>
    <row r="255" spans="1:5" ht="19.5" customHeight="1">
      <c r="A255" s="20">
        <v>63</v>
      </c>
      <c r="B255" s="10" t="s">
        <v>267</v>
      </c>
      <c r="C255" s="11">
        <v>1</v>
      </c>
      <c r="D255" s="12">
        <v>3</v>
      </c>
      <c r="E255" s="4">
        <f t="shared" si="3"/>
        <v>6.1051558941579032E-4</v>
      </c>
    </row>
    <row r="256" spans="1:5" ht="19.5" customHeight="1">
      <c r="A256" s="20">
        <v>64</v>
      </c>
      <c r="B256" s="10" t="s">
        <v>268</v>
      </c>
      <c r="C256" s="11">
        <v>1</v>
      </c>
      <c r="D256" s="12">
        <v>1.5</v>
      </c>
      <c r="E256" s="4">
        <f t="shared" si="3"/>
        <v>3.0525779470789516E-4</v>
      </c>
    </row>
    <row r="257" spans="1:4" ht="19.5" customHeight="1">
      <c r="A257" s="200" t="s">
        <v>206</v>
      </c>
      <c r="B257" s="200"/>
      <c r="C257" s="13">
        <f>SUM(C193:C256)</f>
        <v>41142</v>
      </c>
      <c r="D257" s="14">
        <f>SUM(D193:D256)</f>
        <v>491387.94356926007</v>
      </c>
    </row>
    <row r="258" spans="1:4" ht="15" customHeight="1"/>
    <row r="259" spans="1:4" ht="15.75" customHeight="1">
      <c r="A259" s="194" t="s">
        <v>307</v>
      </c>
      <c r="B259" s="194"/>
      <c r="C259" s="194"/>
      <c r="D259" s="194"/>
    </row>
    <row r="260" spans="1:4">
      <c r="A260" s="191" t="str">
        <f>A6</f>
        <v>(Lũy kế các dự án còn hiệu lực đến ngày 31/08/2024)</v>
      </c>
      <c r="B260" s="191"/>
      <c r="C260" s="191"/>
      <c r="D260" s="191"/>
    </row>
    <row r="261" spans="1:4">
      <c r="A261" s="139"/>
      <c r="B261" s="140"/>
      <c r="C261" s="141"/>
      <c r="D261" s="141"/>
    </row>
    <row r="262" spans="1:4" ht="47.25">
      <c r="A262" s="142" t="s">
        <v>1</v>
      </c>
      <c r="B262" s="143" t="s">
        <v>288</v>
      </c>
      <c r="C262" s="144" t="s">
        <v>203</v>
      </c>
      <c r="D262" s="145" t="s">
        <v>208</v>
      </c>
    </row>
    <row r="263" spans="1:4" s="150" customFormat="1">
      <c r="A263" s="146" t="s">
        <v>292</v>
      </c>
      <c r="B263" s="147" t="s">
        <v>295</v>
      </c>
      <c r="C263" s="148">
        <f>SUM(C264:C269)</f>
        <v>20931</v>
      </c>
      <c r="D263" s="149">
        <f>SUM(D264:D269)</f>
        <v>188037.01440288001</v>
      </c>
    </row>
    <row r="264" spans="1:4">
      <c r="A264" s="151">
        <v>1</v>
      </c>
      <c r="B264" s="152" t="s">
        <v>147</v>
      </c>
      <c r="C264" s="153">
        <f t="shared" ref="C264:C269" si="4">VLOOKUP(B264,$B$193:$D$256,2,FALSE)</f>
        <v>13194</v>
      </c>
      <c r="D264" s="154">
        <f t="shared" ref="D264:D269" si="5">VLOOKUP(B264,$B$193:$D$256,3,FALSE)</f>
        <v>58145.20006185001</v>
      </c>
    </row>
    <row r="265" spans="1:4">
      <c r="A265" s="151">
        <v>2</v>
      </c>
      <c r="B265" s="152" t="s">
        <v>150</v>
      </c>
      <c r="C265" s="153">
        <f t="shared" si="4"/>
        <v>4345</v>
      </c>
      <c r="D265" s="154">
        <f t="shared" si="5"/>
        <v>41828.262609709993</v>
      </c>
    </row>
    <row r="266" spans="1:4">
      <c r="A266" s="151">
        <v>3</v>
      </c>
      <c r="B266" s="152" t="s">
        <v>152</v>
      </c>
      <c r="C266" s="153">
        <f t="shared" si="4"/>
        <v>1965</v>
      </c>
      <c r="D266" s="154">
        <f t="shared" si="5"/>
        <v>36911.328067820003</v>
      </c>
    </row>
    <row r="267" spans="1:4">
      <c r="A267" s="151">
        <v>4</v>
      </c>
      <c r="B267" s="152" t="s">
        <v>151</v>
      </c>
      <c r="C267" s="153">
        <f t="shared" si="4"/>
        <v>580</v>
      </c>
      <c r="D267" s="154">
        <f t="shared" si="5"/>
        <v>36459.258842130002</v>
      </c>
    </row>
    <row r="268" spans="1:4">
      <c r="A268" s="151">
        <v>5</v>
      </c>
      <c r="B268" s="152" t="s">
        <v>148</v>
      </c>
      <c r="C268" s="153">
        <f t="shared" si="4"/>
        <v>379</v>
      </c>
      <c r="D268" s="154">
        <f t="shared" si="5"/>
        <v>9852.7757513200013</v>
      </c>
    </row>
    <row r="269" spans="1:4">
      <c r="A269" s="155">
        <v>6</v>
      </c>
      <c r="B269" s="156" t="s">
        <v>162</v>
      </c>
      <c r="C269" s="157">
        <f t="shared" si="4"/>
        <v>468</v>
      </c>
      <c r="D269" s="158">
        <f t="shared" si="5"/>
        <v>4840.1890700500016</v>
      </c>
    </row>
    <row r="270" spans="1:4">
      <c r="A270" s="159" t="s">
        <v>294</v>
      </c>
      <c r="B270" s="160" t="s">
        <v>293</v>
      </c>
      <c r="C270" s="161">
        <f>SUM(C271:C281)</f>
        <v>13984</v>
      </c>
      <c r="D270" s="162">
        <f>SUM(D271:D281)</f>
        <v>163084.33837107001</v>
      </c>
    </row>
    <row r="271" spans="1:4">
      <c r="A271" s="163">
        <v>1</v>
      </c>
      <c r="B271" s="164" t="s">
        <v>149</v>
      </c>
      <c r="C271" s="153">
        <f t="shared" ref="C271:C281" si="6">VLOOKUP(B271,$B$193:$D$256,2,FALSE)</f>
        <v>7503</v>
      </c>
      <c r="D271" s="154">
        <f t="shared" ref="D271:D281" si="7">VLOOKUP(B271,$B$193:$D$256,3,FALSE)</f>
        <v>43620.35401055</v>
      </c>
    </row>
    <row r="272" spans="1:4">
      <c r="A272" s="163">
        <v>2</v>
      </c>
      <c r="B272" s="164" t="s">
        <v>153</v>
      </c>
      <c r="C272" s="153">
        <f t="shared" si="6"/>
        <v>1184</v>
      </c>
      <c r="D272" s="154">
        <f t="shared" si="7"/>
        <v>29896.584690419997</v>
      </c>
    </row>
    <row r="273" spans="1:4">
      <c r="A273" s="163">
        <v>3</v>
      </c>
      <c r="B273" s="164" t="s">
        <v>154</v>
      </c>
      <c r="C273" s="153">
        <f t="shared" si="6"/>
        <v>2422</v>
      </c>
      <c r="D273" s="154">
        <f t="shared" si="7"/>
        <v>28034.680522379997</v>
      </c>
    </row>
    <row r="274" spans="1:4">
      <c r="A274" s="163">
        <v>4</v>
      </c>
      <c r="B274" s="164" t="s">
        <v>176</v>
      </c>
      <c r="C274" s="153">
        <f t="shared" si="6"/>
        <v>206</v>
      </c>
      <c r="D274" s="154">
        <f t="shared" si="7"/>
        <v>15031.714221239999</v>
      </c>
    </row>
    <row r="275" spans="1:4">
      <c r="A275" s="163">
        <v>5</v>
      </c>
      <c r="B275" s="164" t="s">
        <v>161</v>
      </c>
      <c r="C275" s="153">
        <f t="shared" si="6"/>
        <v>623</v>
      </c>
      <c r="D275" s="154">
        <f t="shared" si="7"/>
        <v>10770.144867680001</v>
      </c>
    </row>
    <row r="276" spans="1:4">
      <c r="A276" s="163">
        <v>6</v>
      </c>
      <c r="B276" s="164" t="s">
        <v>155</v>
      </c>
      <c r="C276" s="153">
        <f t="shared" si="6"/>
        <v>618</v>
      </c>
      <c r="D276" s="154">
        <f t="shared" si="7"/>
        <v>8109.6565892400004</v>
      </c>
    </row>
    <row r="277" spans="1:4">
      <c r="A277" s="163">
        <v>7</v>
      </c>
      <c r="B277" s="164" t="s">
        <v>168</v>
      </c>
      <c r="C277" s="153">
        <f t="shared" si="6"/>
        <v>558</v>
      </c>
      <c r="D277" s="154">
        <f t="shared" si="7"/>
        <v>7337.3325950500002</v>
      </c>
    </row>
    <row r="278" spans="1:4">
      <c r="A278" s="163">
        <v>8</v>
      </c>
      <c r="B278" s="164" t="s">
        <v>156</v>
      </c>
      <c r="C278" s="153">
        <f t="shared" si="6"/>
        <v>426</v>
      </c>
      <c r="D278" s="154">
        <f t="shared" si="7"/>
        <v>9028.9774758600015</v>
      </c>
    </row>
    <row r="279" spans="1:4">
      <c r="A279" s="163">
        <v>9</v>
      </c>
      <c r="B279" s="164" t="s">
        <v>165</v>
      </c>
      <c r="C279" s="153">
        <f t="shared" si="6"/>
        <v>172</v>
      </c>
      <c r="D279" s="154">
        <f t="shared" si="7"/>
        <v>5167.14996565</v>
      </c>
    </row>
    <row r="280" spans="1:4">
      <c r="A280" s="163">
        <v>10</v>
      </c>
      <c r="B280" s="164" t="s">
        <v>163</v>
      </c>
      <c r="C280" s="153">
        <f t="shared" si="6"/>
        <v>163</v>
      </c>
      <c r="D280" s="154">
        <f t="shared" si="7"/>
        <v>4238.7176479999998</v>
      </c>
    </row>
    <row r="281" spans="1:4">
      <c r="A281" s="165">
        <v>11</v>
      </c>
      <c r="B281" s="166" t="s">
        <v>175</v>
      </c>
      <c r="C281" s="153">
        <f t="shared" si="6"/>
        <v>109</v>
      </c>
      <c r="D281" s="154">
        <f t="shared" si="7"/>
        <v>1849.025785</v>
      </c>
    </row>
    <row r="282" spans="1:4">
      <c r="A282" s="159" t="s">
        <v>296</v>
      </c>
      <c r="B282" s="160" t="s">
        <v>299</v>
      </c>
      <c r="C282" s="161">
        <f>SUM(C283:C296)</f>
        <v>2520</v>
      </c>
      <c r="D282" s="162">
        <f>SUM(D283:D296)</f>
        <v>68679.925326730008</v>
      </c>
    </row>
    <row r="283" spans="1:4">
      <c r="A283" s="151">
        <v>1</v>
      </c>
      <c r="B283" s="152" t="s">
        <v>158</v>
      </c>
      <c r="C283" s="153">
        <f t="shared" ref="C283:C296" si="8">VLOOKUP(B283,$B$193:$D$256,2,FALSE)</f>
        <v>209</v>
      </c>
      <c r="D283" s="154">
        <f t="shared" ref="D283:D296" si="9">VLOOKUP(B283,$B$193:$D$256,3,FALSE)</f>
        <v>15464.050098</v>
      </c>
    </row>
    <row r="284" spans="1:4">
      <c r="A284" s="151">
        <v>2</v>
      </c>
      <c r="B284" s="152" t="s">
        <v>190</v>
      </c>
      <c r="C284" s="153">
        <f t="shared" si="8"/>
        <v>84</v>
      </c>
      <c r="D284" s="154">
        <f t="shared" si="9"/>
        <v>12087.984806</v>
      </c>
    </row>
    <row r="285" spans="1:4">
      <c r="A285" s="151">
        <v>3</v>
      </c>
      <c r="B285" s="152" t="s">
        <v>160</v>
      </c>
      <c r="C285" s="153">
        <f t="shared" si="8"/>
        <v>1057</v>
      </c>
      <c r="D285" s="154">
        <f t="shared" si="9"/>
        <v>6537.0352679500002</v>
      </c>
    </row>
    <row r="286" spans="1:4">
      <c r="A286" s="151">
        <v>4</v>
      </c>
      <c r="B286" s="152" t="s">
        <v>166</v>
      </c>
      <c r="C286" s="153">
        <f t="shared" si="8"/>
        <v>233</v>
      </c>
      <c r="D286" s="154">
        <f t="shared" si="9"/>
        <v>6432.2802044699993</v>
      </c>
    </row>
    <row r="287" spans="1:4">
      <c r="A287" s="151">
        <v>5</v>
      </c>
      <c r="B287" s="152" t="s">
        <v>185</v>
      </c>
      <c r="C287" s="153">
        <f t="shared" si="8"/>
        <v>124</v>
      </c>
      <c r="D287" s="154">
        <f t="shared" si="9"/>
        <v>4437.6882304499995</v>
      </c>
    </row>
    <row r="288" spans="1:4">
      <c r="A288" s="151">
        <v>6</v>
      </c>
      <c r="B288" s="152" t="s">
        <v>180</v>
      </c>
      <c r="C288" s="153">
        <f t="shared" si="8"/>
        <v>152</v>
      </c>
      <c r="D288" s="154">
        <f t="shared" si="9"/>
        <v>4167.8792430000003</v>
      </c>
    </row>
    <row r="289" spans="1:4">
      <c r="A289" s="151">
        <v>7</v>
      </c>
      <c r="B289" s="167" t="s">
        <v>179</v>
      </c>
      <c r="C289" s="153">
        <f t="shared" si="8"/>
        <v>158</v>
      </c>
      <c r="D289" s="154">
        <f t="shared" si="9"/>
        <v>4635.92516101</v>
      </c>
    </row>
    <row r="290" spans="1:4">
      <c r="A290" s="151">
        <v>8</v>
      </c>
      <c r="B290" s="167" t="s">
        <v>173</v>
      </c>
      <c r="C290" s="153">
        <f t="shared" si="8"/>
        <v>159</v>
      </c>
      <c r="D290" s="154">
        <f t="shared" si="9"/>
        <v>3867.3016980000002</v>
      </c>
    </row>
    <row r="291" spans="1:4">
      <c r="A291" s="151">
        <v>9</v>
      </c>
      <c r="B291" s="152" t="s">
        <v>264</v>
      </c>
      <c r="C291" s="153">
        <f t="shared" si="8"/>
        <v>27</v>
      </c>
      <c r="D291" s="154">
        <f t="shared" si="9"/>
        <v>2526.22425183</v>
      </c>
    </row>
    <row r="292" spans="1:4">
      <c r="A292" s="151">
        <v>10</v>
      </c>
      <c r="B292" s="152" t="s">
        <v>164</v>
      </c>
      <c r="C292" s="153">
        <f t="shared" si="8"/>
        <v>74</v>
      </c>
      <c r="D292" s="154">
        <f t="shared" si="9"/>
        <v>2344.4295609999999</v>
      </c>
    </row>
    <row r="293" spans="1:4">
      <c r="A293" s="151">
        <v>11</v>
      </c>
      <c r="B293" s="152" t="s">
        <v>194</v>
      </c>
      <c r="C293" s="153">
        <f t="shared" si="8"/>
        <v>55</v>
      </c>
      <c r="D293" s="154">
        <f t="shared" si="9"/>
        <v>2041.2909910000001</v>
      </c>
    </row>
    <row r="294" spans="1:4">
      <c r="A294" s="151">
        <v>12</v>
      </c>
      <c r="B294" s="152" t="s">
        <v>174</v>
      </c>
      <c r="C294" s="153">
        <f t="shared" si="8"/>
        <v>60</v>
      </c>
      <c r="D294" s="154">
        <f t="shared" si="9"/>
        <v>1763.32466574</v>
      </c>
    </row>
    <row r="295" spans="1:4">
      <c r="A295" s="151">
        <v>13</v>
      </c>
      <c r="B295" s="152" t="s">
        <v>178</v>
      </c>
      <c r="C295" s="153">
        <f t="shared" si="8"/>
        <v>104</v>
      </c>
      <c r="D295" s="154">
        <f t="shared" si="9"/>
        <v>1258.23347928</v>
      </c>
    </row>
    <row r="296" spans="1:4">
      <c r="A296" s="155">
        <v>14</v>
      </c>
      <c r="B296" s="156" t="s">
        <v>261</v>
      </c>
      <c r="C296" s="153">
        <f t="shared" si="8"/>
        <v>24</v>
      </c>
      <c r="D296" s="154">
        <f t="shared" si="9"/>
        <v>1116.2776690000001</v>
      </c>
    </row>
    <row r="297" spans="1:4">
      <c r="A297" s="159" t="s">
        <v>298</v>
      </c>
      <c r="B297" s="160" t="s">
        <v>301</v>
      </c>
      <c r="C297" s="161">
        <f>SUM(C298:C310)</f>
        <v>2063</v>
      </c>
      <c r="D297" s="162">
        <f>SUM(D298:D310)</f>
        <v>36334.145610699998</v>
      </c>
    </row>
    <row r="298" spans="1:4">
      <c r="A298" s="151">
        <v>1</v>
      </c>
      <c r="B298" s="152" t="s">
        <v>157</v>
      </c>
      <c r="C298" s="153">
        <f t="shared" ref="C298:C310" si="10">VLOOKUP(B298,$B$193:$D$256,2,FALSE)</f>
        <v>1459</v>
      </c>
      <c r="D298" s="154">
        <f t="shared" ref="D298:D310" si="11">VLOOKUP(B298,$B$193:$D$256,3,FALSE)</f>
        <v>13998.031130830002</v>
      </c>
    </row>
    <row r="299" spans="1:4">
      <c r="A299" s="151">
        <v>2</v>
      </c>
      <c r="B299" s="152" t="s">
        <v>181</v>
      </c>
      <c r="C299" s="153">
        <f t="shared" si="10"/>
        <v>67</v>
      </c>
      <c r="D299" s="154">
        <f t="shared" si="11"/>
        <v>4815.2892350000002</v>
      </c>
    </row>
    <row r="300" spans="1:4">
      <c r="A300" s="151">
        <v>3</v>
      </c>
      <c r="B300" s="167" t="s">
        <v>146</v>
      </c>
      <c r="C300" s="153">
        <f t="shared" si="10"/>
        <v>17</v>
      </c>
      <c r="D300" s="154">
        <f t="shared" si="11"/>
        <v>4697.5693879999999</v>
      </c>
    </row>
    <row r="301" spans="1:4">
      <c r="A301" s="151">
        <v>4</v>
      </c>
      <c r="B301" s="152" t="s">
        <v>170</v>
      </c>
      <c r="C301" s="153">
        <f t="shared" si="10"/>
        <v>40</v>
      </c>
      <c r="D301" s="154">
        <f t="shared" si="11"/>
        <v>3199.7324269999999</v>
      </c>
    </row>
    <row r="302" spans="1:4">
      <c r="A302" s="151">
        <v>5</v>
      </c>
      <c r="B302" s="152" t="s">
        <v>172</v>
      </c>
      <c r="C302" s="153">
        <f t="shared" si="10"/>
        <v>147</v>
      </c>
      <c r="D302" s="154">
        <f t="shared" si="11"/>
        <v>2765.3143474899998</v>
      </c>
    </row>
    <row r="303" spans="1:4">
      <c r="A303" s="151">
        <v>6</v>
      </c>
      <c r="B303" s="152" t="s">
        <v>196</v>
      </c>
      <c r="C303" s="153">
        <f t="shared" si="10"/>
        <v>83</v>
      </c>
      <c r="D303" s="154">
        <f t="shared" si="11"/>
        <v>2275.7990912400001</v>
      </c>
    </row>
    <row r="304" spans="1:4">
      <c r="A304" s="151">
        <v>7</v>
      </c>
      <c r="B304" s="152" t="s">
        <v>192</v>
      </c>
      <c r="C304" s="153">
        <f t="shared" si="10"/>
        <v>68</v>
      </c>
      <c r="D304" s="154">
        <f t="shared" si="11"/>
        <v>1602.9125351399998</v>
      </c>
    </row>
    <row r="305" spans="1:4">
      <c r="A305" s="151">
        <v>8</v>
      </c>
      <c r="B305" s="152" t="s">
        <v>171</v>
      </c>
      <c r="C305" s="153">
        <f t="shared" si="10"/>
        <v>73</v>
      </c>
      <c r="D305" s="154">
        <f t="shared" si="11"/>
        <v>1099.0995050199999</v>
      </c>
    </row>
    <row r="306" spans="1:4">
      <c r="A306" s="151">
        <v>9</v>
      </c>
      <c r="B306" s="152" t="s">
        <v>186</v>
      </c>
      <c r="C306" s="153">
        <f t="shared" si="10"/>
        <v>33</v>
      </c>
      <c r="D306" s="154">
        <f t="shared" si="11"/>
        <v>774.26769310999998</v>
      </c>
    </row>
    <row r="307" spans="1:4">
      <c r="A307" s="151">
        <v>10</v>
      </c>
      <c r="B307" s="152" t="s">
        <v>191</v>
      </c>
      <c r="C307" s="153">
        <f t="shared" si="10"/>
        <v>16</v>
      </c>
      <c r="D307" s="154">
        <f t="shared" si="11"/>
        <v>448.36698100000001</v>
      </c>
    </row>
    <row r="308" spans="1:4">
      <c r="A308" s="151">
        <v>11</v>
      </c>
      <c r="B308" s="167" t="s">
        <v>188</v>
      </c>
      <c r="C308" s="153">
        <f t="shared" si="10"/>
        <v>27</v>
      </c>
      <c r="D308" s="154">
        <f t="shared" si="11"/>
        <v>269.09065399999997</v>
      </c>
    </row>
    <row r="309" spans="1:4">
      <c r="A309" s="151">
        <v>12</v>
      </c>
      <c r="B309" s="152" t="s">
        <v>183</v>
      </c>
      <c r="C309" s="153">
        <f t="shared" si="10"/>
        <v>21</v>
      </c>
      <c r="D309" s="154">
        <f t="shared" si="11"/>
        <v>231.58128487000002</v>
      </c>
    </row>
    <row r="310" spans="1:4">
      <c r="A310" s="151">
        <v>13</v>
      </c>
      <c r="B310" s="152" t="s">
        <v>199</v>
      </c>
      <c r="C310" s="153">
        <f t="shared" si="10"/>
        <v>12</v>
      </c>
      <c r="D310" s="154">
        <f t="shared" si="11"/>
        <v>157.09133800000001</v>
      </c>
    </row>
    <row r="311" spans="1:4">
      <c r="A311" s="159" t="s">
        <v>300</v>
      </c>
      <c r="B311" s="160" t="s">
        <v>297</v>
      </c>
      <c r="C311" s="161">
        <f>SUM(C312:C325)</f>
        <v>1422</v>
      </c>
      <c r="D311" s="162">
        <f>SUM(D312:D325)</f>
        <v>30548.738788570005</v>
      </c>
    </row>
    <row r="312" spans="1:4">
      <c r="A312" s="151">
        <v>1</v>
      </c>
      <c r="B312" s="152" t="s">
        <v>159</v>
      </c>
      <c r="C312" s="153">
        <f t="shared" ref="C312:C325" si="12">VLOOKUP(B312,$B$193:$D$256,2,FALSE)</f>
        <v>725</v>
      </c>
      <c r="D312" s="154">
        <f t="shared" ref="D312:D325" si="13">VLOOKUP(B312,$B$193:$D$256,3,FALSE)</f>
        <v>13385.926206880002</v>
      </c>
    </row>
    <row r="313" spans="1:4">
      <c r="A313" s="151">
        <v>2</v>
      </c>
      <c r="B313" s="152" t="s">
        <v>169</v>
      </c>
      <c r="C313" s="153">
        <f t="shared" si="12"/>
        <v>241</v>
      </c>
      <c r="D313" s="154">
        <f t="shared" si="13"/>
        <v>10953.63425691</v>
      </c>
    </row>
    <row r="314" spans="1:4">
      <c r="A314" s="151">
        <v>3</v>
      </c>
      <c r="B314" s="152" t="s">
        <v>167</v>
      </c>
      <c r="C314" s="153">
        <f t="shared" si="12"/>
        <v>235</v>
      </c>
      <c r="D314" s="154">
        <f t="shared" si="13"/>
        <v>3410.6628909700003</v>
      </c>
    </row>
    <row r="315" spans="1:4">
      <c r="A315" s="151">
        <v>4</v>
      </c>
      <c r="B315" s="152" t="s">
        <v>177</v>
      </c>
      <c r="C315" s="153">
        <f t="shared" si="12"/>
        <v>54</v>
      </c>
      <c r="D315" s="154">
        <f t="shared" si="13"/>
        <v>792.57798300000002</v>
      </c>
    </row>
    <row r="316" spans="1:4">
      <c r="A316" s="151">
        <v>5</v>
      </c>
      <c r="B316" s="156" t="s">
        <v>200</v>
      </c>
      <c r="C316" s="153">
        <f t="shared" si="12"/>
        <v>33</v>
      </c>
      <c r="D316" s="154">
        <f t="shared" si="13"/>
        <v>655.75248099999999</v>
      </c>
    </row>
    <row r="317" spans="1:4">
      <c r="A317" s="151">
        <v>6</v>
      </c>
      <c r="B317" s="156" t="s">
        <v>187</v>
      </c>
      <c r="C317" s="153">
        <f t="shared" si="12"/>
        <v>35</v>
      </c>
      <c r="D317" s="154">
        <f t="shared" si="13"/>
        <v>399.86471899999998</v>
      </c>
    </row>
    <row r="318" spans="1:4">
      <c r="A318" s="151">
        <v>7</v>
      </c>
      <c r="B318" s="156" t="s">
        <v>198</v>
      </c>
      <c r="C318" s="153">
        <f t="shared" si="12"/>
        <v>43</v>
      </c>
      <c r="D318" s="154">
        <f t="shared" si="13"/>
        <v>515.03119900000002</v>
      </c>
    </row>
    <row r="319" spans="1:4">
      <c r="A319" s="151">
        <v>8</v>
      </c>
      <c r="B319" s="156" t="s">
        <v>193</v>
      </c>
      <c r="C319" s="153">
        <f t="shared" si="12"/>
        <v>21</v>
      </c>
      <c r="D319" s="154">
        <f t="shared" si="13"/>
        <v>238.13464200000001</v>
      </c>
    </row>
    <row r="320" spans="1:4">
      <c r="A320" s="151">
        <v>9</v>
      </c>
      <c r="B320" s="156" t="s">
        <v>263</v>
      </c>
      <c r="C320" s="153">
        <f t="shared" si="12"/>
        <v>10</v>
      </c>
      <c r="D320" s="154">
        <f t="shared" si="13"/>
        <v>135.72999999999999</v>
      </c>
    </row>
    <row r="321" spans="1:4">
      <c r="A321" s="151">
        <v>10</v>
      </c>
      <c r="B321" s="156" t="s">
        <v>265</v>
      </c>
      <c r="C321" s="153">
        <f t="shared" si="12"/>
        <v>4</v>
      </c>
      <c r="D321" s="154">
        <f t="shared" si="13"/>
        <v>32.052415809999999</v>
      </c>
    </row>
    <row r="322" spans="1:4">
      <c r="A322" s="151">
        <v>11</v>
      </c>
      <c r="B322" s="156" t="s">
        <v>197</v>
      </c>
      <c r="C322" s="153">
        <f t="shared" si="12"/>
        <v>13</v>
      </c>
      <c r="D322" s="154">
        <f t="shared" si="13"/>
        <v>20.725000000000001</v>
      </c>
    </row>
    <row r="323" spans="1:4">
      <c r="A323" s="151">
        <v>12</v>
      </c>
      <c r="B323" s="156" t="s">
        <v>266</v>
      </c>
      <c r="C323" s="153">
        <f t="shared" si="12"/>
        <v>6</v>
      </c>
      <c r="D323" s="154">
        <f t="shared" si="13"/>
        <v>4.1469940000000003</v>
      </c>
    </row>
    <row r="324" spans="1:4">
      <c r="A324" s="151">
        <v>13</v>
      </c>
      <c r="B324" s="156" t="s">
        <v>267</v>
      </c>
      <c r="C324" s="153">
        <f t="shared" si="12"/>
        <v>1</v>
      </c>
      <c r="D324" s="154">
        <f t="shared" si="13"/>
        <v>3</v>
      </c>
    </row>
    <row r="325" spans="1:4">
      <c r="A325" s="155">
        <v>14</v>
      </c>
      <c r="B325" s="156" t="s">
        <v>268</v>
      </c>
      <c r="C325" s="153">
        <f t="shared" si="12"/>
        <v>1</v>
      </c>
      <c r="D325" s="154">
        <f t="shared" si="13"/>
        <v>1.5</v>
      </c>
    </row>
    <row r="326" spans="1:4">
      <c r="A326" s="159" t="s">
        <v>302</v>
      </c>
      <c r="B326" s="160" t="s">
        <v>303</v>
      </c>
      <c r="C326" s="161">
        <f>SUM(C327:C331)</f>
        <v>172</v>
      </c>
      <c r="D326" s="162">
        <f>SUM(D327:D331)</f>
        <v>1935.0892543100001</v>
      </c>
    </row>
    <row r="327" spans="1:4">
      <c r="A327" s="151">
        <v>1</v>
      </c>
      <c r="B327" s="152" t="s">
        <v>184</v>
      </c>
      <c r="C327" s="153">
        <f>VLOOKUP(B327,$B$193:$D$256,2,FALSE)</f>
        <v>32</v>
      </c>
      <c r="D327" s="154">
        <f>VLOOKUP(B327,$B$193:$D$256,3,FALSE)</f>
        <v>723.18995110000003</v>
      </c>
    </row>
    <row r="328" spans="1:4">
      <c r="A328" s="151">
        <v>2</v>
      </c>
      <c r="B328" s="152" t="s">
        <v>182</v>
      </c>
      <c r="C328" s="153">
        <f>VLOOKUP(B328,$B$193:$D$256,2,FALSE)</f>
        <v>103</v>
      </c>
      <c r="D328" s="154">
        <f>VLOOKUP(B328,$B$193:$D$256,3,FALSE)</f>
        <v>557.14656521000006</v>
      </c>
    </row>
    <row r="329" spans="1:4">
      <c r="A329" s="151">
        <v>3</v>
      </c>
      <c r="B329" s="152" t="s">
        <v>262</v>
      </c>
      <c r="C329" s="153">
        <f>VLOOKUP(B329,$B$193:$D$256,2,FALSE)</f>
        <v>21</v>
      </c>
      <c r="D329" s="154">
        <f>VLOOKUP(B329,$B$193:$D$256,3,FALSE)</f>
        <v>318.37284799999998</v>
      </c>
    </row>
    <row r="330" spans="1:4">
      <c r="A330" s="151">
        <v>4</v>
      </c>
      <c r="B330" s="152" t="s">
        <v>195</v>
      </c>
      <c r="C330" s="153">
        <f>VLOOKUP(B330,$B$193:$D$256,2,FALSE)</f>
        <v>8</v>
      </c>
      <c r="D330" s="154">
        <f>VLOOKUP(B330,$B$193:$D$256,3,FALSE)</f>
        <v>243.35986299999999</v>
      </c>
    </row>
    <row r="331" spans="1:4">
      <c r="A331" s="155">
        <v>5</v>
      </c>
      <c r="B331" s="156" t="s">
        <v>189</v>
      </c>
      <c r="C331" s="153">
        <f>VLOOKUP(B331,$B$193:$D$256,2,FALSE)</f>
        <v>8</v>
      </c>
      <c r="D331" s="154">
        <f>VLOOKUP(B331,$B$193:$D$256,3,FALSE)</f>
        <v>93.020026999999999</v>
      </c>
    </row>
    <row r="332" spans="1:4">
      <c r="A332" s="159" t="s">
        <v>308</v>
      </c>
      <c r="B332" s="160" t="s">
        <v>260</v>
      </c>
      <c r="C332" s="160">
        <f t="shared" ref="C332" si="14">VLOOKUP(B332,$B$193:$D$256,2,FALSE)</f>
        <v>50</v>
      </c>
      <c r="D332" s="162">
        <f t="shared" ref="D332" si="15">VLOOKUP(B332,$B$193:$D$256,3,FALSE)</f>
        <v>2768.6918150000001</v>
      </c>
    </row>
    <row r="333" spans="1:4">
      <c r="A333" s="197" t="s">
        <v>62</v>
      </c>
      <c r="B333" s="198"/>
      <c r="C333" s="168">
        <f>C297+C263+C326+C282+C311+C270+C332</f>
        <v>41142</v>
      </c>
      <c r="D333" s="169">
        <f>D297+D263+D326+D282+D311+D270+D332</f>
        <v>491387.94356926007</v>
      </c>
    </row>
  </sheetData>
  <sortState xmlns:xlrd2="http://schemas.microsoft.com/office/spreadsheetml/2017/richdata2" ref="B9:D27">
    <sortCondition descending="1" ref="D9:D27"/>
  </sortState>
  <mergeCells count="14">
    <mergeCell ref="A259:D259"/>
    <mergeCell ref="A260:D260"/>
    <mergeCell ref="A333:B333"/>
    <mergeCell ref="A1:D1"/>
    <mergeCell ref="A187:B187"/>
    <mergeCell ref="A189:D189"/>
    <mergeCell ref="A190:D190"/>
    <mergeCell ref="A257:B257"/>
    <mergeCell ref="A3:B3"/>
    <mergeCell ref="A5:D5"/>
    <mergeCell ref="A6:D6"/>
    <mergeCell ref="A28:B28"/>
    <mergeCell ref="A34:D34"/>
    <mergeCell ref="A35:D35"/>
  </mergeCells>
  <conditionalFormatting sqref="B9:B27">
    <cfRule type="duplicateValues" dxfId="12" priority="12"/>
  </conditionalFormatting>
  <conditionalFormatting sqref="B38:B186">
    <cfRule type="duplicateValues" dxfId="11" priority="967"/>
  </conditionalFormatting>
  <conditionalFormatting sqref="B187:B258 B1:B8 B28:B37 B334:B1048576">
    <cfRule type="duplicateValues" dxfId="10" priority="14"/>
  </conditionalFormatting>
  <conditionalFormatting sqref="B264:B270 B282:B331">
    <cfRule type="duplicateValues" dxfId="9" priority="10" stopIfTrue="1"/>
  </conditionalFormatting>
  <conditionalFormatting sqref="B282:B331 B261:B270">
    <cfRule type="duplicateValues" dxfId="8" priority="8" stopIfTrue="1"/>
    <cfRule type="duplicateValues" dxfId="7" priority="9" stopIfTrue="1"/>
  </conditionalFormatting>
  <conditionalFormatting sqref="B333">
    <cfRule type="duplicateValues" dxfId="6" priority="6" stopIfTrue="1"/>
    <cfRule type="duplicateValues" dxfId="5" priority="7" stopIfTrue="1"/>
  </conditionalFormatting>
  <conditionalFormatting sqref="B332:D332">
    <cfRule type="duplicateValues" dxfId="4" priority="1" stopIfTrue="1"/>
    <cfRule type="duplicateValues" dxfId="3" priority="2" stopIfTrue="1"/>
    <cfRule type="duplicateValues" dxfId="2" priority="3" stopIfTrue="1"/>
  </conditionalFormatting>
  <conditionalFormatting sqref="C262:D262">
    <cfRule type="duplicateValues" dxfId="1" priority="4" stopIfTrue="1"/>
    <cfRule type="duplicateValues" dxfId="0" priority="5" stopIfTrue="1"/>
  </conditionalFormatting>
  <pageMargins left="0.7" right="0.45" top="0.5" bottom="0.5" header="0.3" footer="0.3"/>
  <pageSetup paperSize="9" fitToHeight="0" orientation="portrait" r:id="rId1"/>
  <rowBreaks count="3" manualBreakCount="3">
    <brk id="33" max="3" man="1"/>
    <brk id="188" max="3" man="1"/>
    <brk id="25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thang 8</vt:lpstr>
      <vt:lpstr>Thang 8 2024</vt:lpstr>
      <vt:lpstr>Luy ke T8 2024</vt:lpstr>
      <vt:lpstr>'Luy ke T8 2024'!Print_Area</vt:lpstr>
      <vt:lpstr>'thang 8'!Print_Area</vt:lpstr>
      <vt:lpstr>'Thang 8 2024'!Print_Area</vt:lpstr>
      <vt:lpstr>'Luy ke T8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2024-09-04T04:32:14Z</cp:lastPrinted>
  <dcterms:created xsi:type="dcterms:W3CDTF">2020-03-20T08:58:11Z</dcterms:created>
  <dcterms:modified xsi:type="dcterms:W3CDTF">2024-09-04T08:53:22Z</dcterms:modified>
</cp:coreProperties>
</file>